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  <Override PartName="/xl/persons/person.xml" ContentType="application/vnd.ms-excel.person+xml"/>
  <Override PartName="/xl/persons/person1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https://d.docs.live.net/7e977463041ba29c/Desktop/"/>
    </mc:Choice>
  </mc:AlternateContent>
  <xr:revisionPtr revIDLastSave="8" documentId="8_{9822C28E-6095-4659-B359-4E69D67BCA43}" xr6:coauthVersionLast="47" xr6:coauthVersionMax="47" xr10:uidLastSave="{F9A9E730-436A-474D-8E58-BCAA69C617AE}"/>
  <bookViews>
    <workbookView xWindow="40572" yWindow="-3984" windowWidth="25188" windowHeight="19968" activeTab="1" xr2:uid="{00000000-000D-0000-FFFF-FFFF00000000}"/>
  </bookViews>
  <sheets>
    <sheet name="Energie vs Area" sheetId="1" r:id="rId1"/>
    <sheet name="Area vs Diam" sheetId="3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3" l="1"/>
  <c r="F4" i="3" s="1"/>
  <c r="D4" i="3"/>
  <c r="E4" i="3"/>
  <c r="L4" i="3" s="1"/>
  <c r="G4" i="3"/>
  <c r="C5" i="3"/>
  <c r="F5" i="3" s="1"/>
  <c r="D5" i="3"/>
  <c r="G5" i="3" s="1"/>
  <c r="E5" i="3"/>
  <c r="H5" i="3" s="1"/>
  <c r="C6" i="3"/>
  <c r="F6" i="3" s="1"/>
  <c r="D6" i="3"/>
  <c r="E6" i="3"/>
  <c r="L6" i="3" s="1"/>
  <c r="G6" i="3"/>
  <c r="C7" i="3"/>
  <c r="F7" i="3" s="1"/>
  <c r="D7" i="3"/>
  <c r="G7" i="3" s="1"/>
  <c r="E7" i="3"/>
  <c r="H7" i="3" s="1"/>
  <c r="C8" i="3"/>
  <c r="D8" i="3"/>
  <c r="E8" i="3"/>
  <c r="L8" i="3" s="1"/>
  <c r="F8" i="3"/>
  <c r="K8" i="3" s="1"/>
  <c r="G8" i="3"/>
  <c r="M8" i="3" s="1"/>
  <c r="I8" i="3"/>
  <c r="C9" i="3"/>
  <c r="F9" i="3" s="1"/>
  <c r="D9" i="3"/>
  <c r="G9" i="3" s="1"/>
  <c r="E9" i="3"/>
  <c r="H9" i="3" s="1"/>
  <c r="C10" i="3"/>
  <c r="D10" i="3"/>
  <c r="E10" i="3"/>
  <c r="L10" i="3" s="1"/>
  <c r="F10" i="3"/>
  <c r="K10" i="3" s="1"/>
  <c r="N10" i="3" s="1"/>
  <c r="G10" i="3"/>
  <c r="M10" i="3" s="1"/>
  <c r="I10" i="3"/>
  <c r="C11" i="3"/>
  <c r="F11" i="3" s="1"/>
  <c r="D11" i="3"/>
  <c r="G11" i="3" s="1"/>
  <c r="E11" i="3"/>
  <c r="H11" i="3" s="1"/>
  <c r="C12" i="3"/>
  <c r="F12" i="3" s="1"/>
  <c r="D12" i="3"/>
  <c r="E12" i="3"/>
  <c r="L12" i="3" s="1"/>
  <c r="G12" i="3"/>
  <c r="C13" i="3"/>
  <c r="F13" i="3" s="1"/>
  <c r="D13" i="3"/>
  <c r="E13" i="3"/>
  <c r="H13" i="3" s="1"/>
  <c r="G13" i="3"/>
  <c r="J13" i="3" s="1"/>
  <c r="C14" i="3"/>
  <c r="F14" i="3" s="1"/>
  <c r="D14" i="3"/>
  <c r="E14" i="3"/>
  <c r="L14" i="3" s="1"/>
  <c r="G14" i="3"/>
  <c r="C15" i="3"/>
  <c r="F15" i="3" s="1"/>
  <c r="D15" i="3"/>
  <c r="E15" i="3"/>
  <c r="H15" i="3" s="1"/>
  <c r="G15" i="3"/>
  <c r="J15" i="3" s="1"/>
  <c r="B17" i="3"/>
  <c r="D17" i="3" s="1"/>
  <c r="F17" i="3" s="1"/>
  <c r="I17" i="3" s="1"/>
  <c r="L17" i="3" s="1"/>
  <c r="C21" i="3"/>
  <c r="D21" i="3"/>
  <c r="G21" i="3" s="1"/>
  <c r="E21" i="3"/>
  <c r="F21" i="3"/>
  <c r="I21" i="3" s="1"/>
  <c r="H21" i="3"/>
  <c r="R24" i="3"/>
  <c r="T24" i="3"/>
  <c r="T25" i="3"/>
  <c r="B26" i="3"/>
  <c r="D26" i="3" s="1"/>
  <c r="G26" i="3" s="1"/>
  <c r="C26" i="3"/>
  <c r="F26" i="3"/>
  <c r="I26" i="3" s="1"/>
  <c r="H26" i="3"/>
  <c r="E27" i="3"/>
  <c r="E28" i="3" s="1"/>
  <c r="I12" i="3" l="1"/>
  <c r="K12" i="3"/>
  <c r="K6" i="3"/>
  <c r="I6" i="3"/>
  <c r="J11" i="3"/>
  <c r="M11" i="3"/>
  <c r="E30" i="3"/>
  <c r="E31" i="3"/>
  <c r="K11" i="3"/>
  <c r="I11" i="3"/>
  <c r="J9" i="3"/>
  <c r="M9" i="3"/>
  <c r="J5" i="3"/>
  <c r="M5" i="3"/>
  <c r="I15" i="3"/>
  <c r="M15" i="3"/>
  <c r="K15" i="3"/>
  <c r="I13" i="3"/>
  <c r="M13" i="3"/>
  <c r="K13" i="3"/>
  <c r="I9" i="3"/>
  <c r="K9" i="3"/>
  <c r="N9" i="3" s="1"/>
  <c r="J7" i="3"/>
  <c r="M7" i="3"/>
  <c r="K5" i="3"/>
  <c r="I5" i="3"/>
  <c r="K4" i="3"/>
  <c r="N4" i="3" s="1"/>
  <c r="I4" i="3"/>
  <c r="M14" i="3"/>
  <c r="M12" i="3"/>
  <c r="I7" i="3"/>
  <c r="K7" i="3"/>
  <c r="N7" i="3" s="1"/>
  <c r="M4" i="3"/>
  <c r="I14" i="3"/>
  <c r="K14" i="3"/>
  <c r="N14" i="3" s="1"/>
  <c r="J21" i="3"/>
  <c r="M21" i="3"/>
  <c r="L21" i="3"/>
  <c r="M6" i="3"/>
  <c r="J26" i="3"/>
  <c r="L26" i="3"/>
  <c r="M26" i="3"/>
  <c r="G27" i="3"/>
  <c r="G28" i="3" s="1"/>
  <c r="N8" i="3"/>
  <c r="F27" i="3"/>
  <c r="F28" i="3" s="1"/>
  <c r="J14" i="3"/>
  <c r="J12" i="3"/>
  <c r="J10" i="3"/>
  <c r="J8" i="3"/>
  <c r="J6" i="3"/>
  <c r="J4" i="3"/>
  <c r="K21" i="3"/>
  <c r="L15" i="3"/>
  <c r="H14" i="3"/>
  <c r="L13" i="3"/>
  <c r="H12" i="3"/>
  <c r="L11" i="3"/>
  <c r="H10" i="3"/>
  <c r="L9" i="3"/>
  <c r="H8" i="3"/>
  <c r="L7" i="3"/>
  <c r="H6" i="3"/>
  <c r="L5" i="3"/>
  <c r="H4" i="3"/>
  <c r="K26" i="3"/>
  <c r="C5" i="1"/>
  <c r="C10" i="1"/>
  <c r="C11" i="1"/>
  <c r="C12" i="1"/>
  <c r="C13" i="1"/>
  <c r="C14" i="1"/>
  <c r="C8" i="1"/>
  <c r="C9" i="1"/>
  <c r="F30" i="3" l="1"/>
  <c r="F31" i="3"/>
  <c r="N13" i="3"/>
  <c r="G31" i="3"/>
  <c r="G30" i="3"/>
  <c r="N6" i="3"/>
  <c r="N12" i="3"/>
  <c r="N5" i="3"/>
  <c r="N15" i="3"/>
  <c r="N11" i="3"/>
  <c r="K21" i="1"/>
  <c r="J21" i="1"/>
  <c r="I21" i="1"/>
  <c r="K7" i="1" l="1"/>
  <c r="I7" i="1"/>
  <c r="I9" i="1" s="1"/>
  <c r="M9" i="1" s="1"/>
  <c r="N9" i="1" s="1"/>
  <c r="O9" i="1" s="1"/>
  <c r="C7" i="1"/>
  <c r="K11" i="1" l="1"/>
  <c r="E11" i="1" s="1"/>
  <c r="K9" i="1"/>
  <c r="E9" i="1" s="1"/>
  <c r="I13" i="1"/>
  <c r="D13" i="1" s="1"/>
  <c r="D7" i="1"/>
  <c r="I14" i="1"/>
  <c r="D14" i="1" s="1"/>
  <c r="E7" i="1"/>
  <c r="I10" i="1"/>
  <c r="D10" i="1" s="1"/>
  <c r="K8" i="1"/>
  <c r="E8" i="1" s="1"/>
  <c r="K12" i="1"/>
  <c r="E12" i="1" s="1"/>
  <c r="K13" i="1"/>
  <c r="E13" i="1" s="1"/>
  <c r="K10" i="1"/>
  <c r="E10" i="1" s="1"/>
  <c r="K14" i="1"/>
  <c r="E14" i="1" s="1"/>
  <c r="I11" i="1"/>
  <c r="D11" i="1" s="1"/>
  <c r="I8" i="1"/>
  <c r="I12" i="1"/>
  <c r="D12" i="1" s="1"/>
  <c r="D9" i="1"/>
  <c r="M13" i="1" l="1"/>
  <c r="N13" i="1" s="1"/>
  <c r="O13" i="1" s="1"/>
  <c r="M8" i="1"/>
  <c r="N8" i="1" s="1"/>
  <c r="O8" i="1" s="1"/>
  <c r="M11" i="1"/>
  <c r="N11" i="1" s="1"/>
  <c r="O11" i="1" s="1"/>
  <c r="M14" i="1"/>
  <c r="N14" i="1" s="1"/>
  <c r="O14" i="1" s="1"/>
  <c r="M12" i="1"/>
  <c r="N12" i="1" s="1"/>
  <c r="O12" i="1" s="1"/>
  <c r="M10" i="1"/>
  <c r="N10" i="1" s="1"/>
  <c r="O10" i="1" s="1"/>
  <c r="D8" i="1"/>
  <c r="B8" i="1" s="1"/>
  <c r="B7" i="1"/>
  <c r="B9" i="1"/>
  <c r="B10" i="1"/>
  <c r="B11" i="1"/>
  <c r="L9" i="1" l="1"/>
  <c r="L11" i="1"/>
  <c r="L8" i="1"/>
  <c r="L10" i="1"/>
  <c r="B12" i="1"/>
  <c r="L12" i="1" s="1"/>
  <c r="B14" i="1" l="1"/>
  <c r="L14" i="1" s="1"/>
  <c r="B13" i="1"/>
  <c r="L13" i="1" s="1"/>
</calcChain>
</file>

<file path=xl/sharedStrings.xml><?xml version="1.0" encoding="utf-8"?>
<sst xmlns="http://schemas.openxmlformats.org/spreadsheetml/2006/main" count="123" uniqueCount="96">
  <si>
    <t xml:space="preserve"> P = π/2 * r² * v³ * ρ * η,</t>
  </si>
  <si>
    <t>π/2</t>
  </si>
  <si>
    <t>kg/m³</t>
  </si>
  <si>
    <t>KW</t>
  </si>
  <si>
    <t>percent</t>
  </si>
  <si>
    <t>% of Area</t>
  </si>
  <si>
    <t>unprotect sheet: power</t>
  </si>
  <si>
    <t>Windspd m/s³</t>
  </si>
  <si>
    <t>https://rechneronline.de/windkraft/</t>
  </si>
  <si>
    <t>Density air</t>
  </si>
  <si>
    <t>d=SQRT D²-(4A/pi)</t>
  </si>
  <si>
    <t>Flächeninhalt: A = π • (rg² - rk²)</t>
  </si>
  <si>
    <t>POWER:</t>
  </si>
  <si>
    <t>Aera small</t>
  </si>
  <si>
    <t>Blade length</t>
  </si>
  <si>
    <t>R-(d5) r small</t>
  </si>
  <si>
    <t xml:space="preserve">Radius R </t>
  </si>
  <si>
    <t>Factor</t>
  </si>
  <si>
    <t>Efficency</t>
  </si>
  <si>
    <t>P (power)</t>
  </si>
  <si>
    <t xml:space="preserve"> </t>
  </si>
  <si>
    <t>change numbers here</t>
  </si>
  <si>
    <t>m/s</t>
  </si>
  <si>
    <t>km/h</t>
  </si>
  <si>
    <t>mph</t>
  </si>
  <si>
    <t>Windspeed converter</t>
  </si>
  <si>
    <t>(from Betz limit)</t>
  </si>
  <si>
    <t>Amb. Wind Speed</t>
  </si>
  <si>
    <t>R Small</t>
  </si>
  <si>
    <t>Wind Speed @ smaller area</t>
  </si>
  <si>
    <t>A</t>
  </si>
  <si>
    <t>B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</si>
  <si>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</si>
  <si>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</si>
  <si>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</si>
  <si>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</si>
  <si>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</si>
  <si>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</si>
  <si>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</si>
  <si>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</si>
  <si>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</si>
  <si>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</si>
  <si>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O</t>
  </si>
  <si>
    <t>C</t>
  </si>
  <si>
    <t>AREA</t>
  </si>
  <si>
    <t>Reduction to</t>
  </si>
  <si>
    <t>total</t>
  </si>
  <si>
    <t>Ring</t>
  </si>
  <si>
    <t>Circle /</t>
  </si>
  <si>
    <t>Kontrolle</t>
  </si>
  <si>
    <t xml:space="preserve"> 2/3</t>
  </si>
  <si>
    <t>1/3</t>
  </si>
  <si>
    <t>2/3</t>
  </si>
  <si>
    <t>1/1</t>
  </si>
  <si>
    <t>Area squaremeter</t>
  </si>
  <si>
    <r>
      <rPr>
        <b/>
        <sz val="11"/>
        <color theme="1"/>
        <rFont val="Arial"/>
        <family val="2"/>
      </rPr>
      <t>Diameter to Area</t>
    </r>
    <r>
      <rPr>
        <sz val="11"/>
        <color theme="1"/>
        <rFont val="Arial"/>
        <family val="2"/>
      </rPr>
      <t xml:space="preserve">  (input yellow field)</t>
    </r>
  </si>
  <si>
    <t xml:space="preserve">Blade length </t>
  </si>
  <si>
    <t>outer</t>
  </si>
  <si>
    <t>inner</t>
  </si>
  <si>
    <t>Outer</t>
  </si>
  <si>
    <t>Inner</t>
  </si>
  <si>
    <r>
      <t>Dome</t>
    </r>
    <r>
      <rPr>
        <b/>
        <sz val="8"/>
        <color theme="4" tint="-0.499984740745262"/>
        <rFont val="Arial"/>
        <family val="2"/>
      </rPr>
      <t xml:space="preserve"> (Radius)</t>
    </r>
  </si>
  <si>
    <r>
      <t>Dome</t>
    </r>
    <r>
      <rPr>
        <b/>
        <sz val="9"/>
        <color theme="4" tint="-0.499984740745262"/>
        <rFont val="Arial"/>
        <family val="2"/>
      </rPr>
      <t xml:space="preserve"> Radius</t>
    </r>
  </si>
  <si>
    <t>Circumference:</t>
  </si>
  <si>
    <t>Tipspeedratio 8-10</t>
  </si>
  <si>
    <t>Windspeed m/s</t>
  </si>
  <si>
    <t>Tipspeed at A27 and A28</t>
  </si>
  <si>
    <t>RPM</t>
  </si>
  <si>
    <t>Alpha @ A27:A28</t>
  </si>
  <si>
    <t>Middle</t>
  </si>
  <si>
    <t>`</t>
  </si>
  <si>
    <t>All blue areas are same size.</t>
  </si>
  <si>
    <t>Dark blue area is same size as light blue area.</t>
  </si>
  <si>
    <t>Area</t>
  </si>
  <si>
    <t>Blade</t>
  </si>
  <si>
    <t>(Dome)</t>
  </si>
  <si>
    <t>1,38m</t>
  </si>
  <si>
    <t>inside</t>
  </si>
  <si>
    <t>1,7m</t>
  </si>
  <si>
    <t>1,93m</t>
  </si>
  <si>
    <t>middle</t>
  </si>
  <si>
    <t>2,4m</t>
  </si>
  <si>
    <t xml:space="preserve">outside </t>
  </si>
  <si>
    <t>Diameter</t>
  </si>
  <si>
    <r>
      <rPr>
        <b/>
        <sz val="11"/>
        <color theme="1"/>
        <rFont val="Arial"/>
        <family val="2"/>
      </rPr>
      <t>Area to Diameter</t>
    </r>
    <r>
      <rPr>
        <sz val="11"/>
        <color theme="1"/>
        <rFont val="Arial"/>
        <family val="2"/>
      </rPr>
      <t xml:space="preserve"> (input yellow field, squaremeter)</t>
    </r>
  </si>
  <si>
    <t>Dual Bladering</t>
  </si>
  <si>
    <t>Example</t>
  </si>
  <si>
    <t>Single Bladering</t>
  </si>
  <si>
    <t>(2,40 meter)</t>
  </si>
  <si>
    <t>m Bladelength</t>
  </si>
  <si>
    <t>Dome Diam</t>
  </si>
  <si>
    <t>m  Dome Area</t>
  </si>
  <si>
    <t>m2  AREA</t>
  </si>
  <si>
    <t>m Diameter</t>
  </si>
  <si>
    <t>8' Test turbine</t>
  </si>
  <si>
    <t>Diameter 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</si>
</sst>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32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rgb="FF006100"/>
      <name val="Arial"/>
      <family val="2"/>
    </font>
    <font>
      <b/>
      <sz val="11"/>
      <color rgb="FFFA7D00"/>
      <name val="Arial"/>
      <family val="2"/>
    </font>
    <font>
      <b/>
      <sz val="11"/>
      <color theme="1"/>
      <name val="Arial"/>
      <family val="2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b/>
      <sz val="11"/>
      <color rgb="FFFF0000"/>
      <name val="Arial"/>
      <family val="2"/>
    </font>
    <font>
      <b/>
      <sz val="11"/>
      <color rgb="FF0070C0"/>
      <name val="Arial"/>
      <family val="2"/>
    </font>
    <font>
      <sz val="11"/>
      <color rgb="FF00B050"/>
      <name val="Arial"/>
      <family val="2"/>
    </font>
    <font>
      <sz val="11"/>
      <color rgb="FF0070C0"/>
      <name val="Arial"/>
      <family val="2"/>
    </font>
    <font>
      <sz val="11"/>
      <color theme="4" tint="0.39997558519241921"/>
      <name val="Arial"/>
      <family val="2"/>
    </font>
    <font>
      <b/>
      <sz val="11"/>
      <color theme="4" tint="0.39997558519241921"/>
      <name val="Arial"/>
      <family val="2"/>
    </font>
    <font>
      <b/>
      <sz val="11"/>
      <color rgb="FF00B050"/>
      <name val="Arial"/>
      <family val="2"/>
    </font>
    <font>
      <b/>
      <sz val="11"/>
      <color rgb="FFFFC000"/>
      <name val="Arial"/>
      <family val="2"/>
    </font>
    <font>
      <b/>
      <sz val="11"/>
      <color rgb="FF006100"/>
      <name val="Arial"/>
      <family val="2"/>
    </font>
    <font>
      <sz val="14"/>
      <color theme="1"/>
      <name val="Arial"/>
      <family val="2"/>
    </font>
    <font>
      <u/>
      <sz val="11"/>
      <color theme="10"/>
      <name val="Arial"/>
      <family val="2"/>
    </font>
    <font>
      <sz val="8"/>
      <color theme="1"/>
      <name val="Arial"/>
      <family val="2"/>
    </font>
    <font>
      <b/>
      <sz val="18"/>
      <color theme="1"/>
      <name val="Arial"/>
      <family val="2"/>
    </font>
    <font>
      <b/>
      <sz val="12"/>
      <color rgb="FFFF0000"/>
      <name val="Arial"/>
      <family val="2"/>
    </font>
    <font>
      <b/>
      <i/>
      <sz val="12"/>
      <color theme="1"/>
      <name val="Arial"/>
      <family val="2"/>
    </font>
    <font>
      <i/>
      <sz val="11"/>
      <color theme="1"/>
      <name val="Arial"/>
      <family val="2"/>
    </font>
    <font>
      <sz val="11"/>
      <color rgb="FF9C5700"/>
      <name val="Calibri"/>
      <family val="2"/>
      <scheme val="minor"/>
    </font>
    <font>
      <sz val="9"/>
      <color theme="1"/>
      <name val="Arial"/>
      <family val="2"/>
    </font>
    <font>
      <sz val="11"/>
      <name val="Calibri"/>
      <family val="2"/>
      <scheme val="minor"/>
    </font>
    <font>
      <b/>
      <sz val="9"/>
      <color rgb="FFFF0000"/>
      <name val="Arial"/>
      <family val="2"/>
    </font>
    <font>
      <b/>
      <sz val="11"/>
      <color theme="4" tint="-0.499984740745262"/>
      <name val="Arial"/>
      <family val="2"/>
    </font>
    <font>
      <b/>
      <sz val="8"/>
      <color theme="4" tint="-0.499984740745262"/>
      <name val="Arial"/>
      <family val="2"/>
    </font>
    <font>
      <b/>
      <sz val="9"/>
      <color theme="4" tint="-0.499984740745262"/>
      <name val="Arial"/>
      <family val="2"/>
    </font>
    <font>
      <b/>
      <sz val="11"/>
      <color theme="1"/>
      <name val="Calibri"/>
      <family val="2"/>
      <scheme val="minor"/>
    </font>
    <font>
      <b/>
      <sz val="9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6">
    <xf numFmtId="0" fontId="0" fillId="0" borderId="0"/>
    <xf numFmtId="0" fontId="2" fillId="2" borderId="0" applyNumberFormat="0" applyBorder="0" applyAlignment="0" applyProtection="0"/>
    <xf numFmtId="0" fontId="3" fillId="3" borderId="1" applyNumberFormat="0" applyAlignment="0" applyProtection="0"/>
    <xf numFmtId="0" fontId="17" fillId="0" borderId="0" applyNumberFormat="0" applyFill="0" applyBorder="0" applyAlignment="0" applyProtection="0"/>
    <xf numFmtId="0" fontId="23" fillId="8" borderId="0" applyNumberFormat="0" applyBorder="0" applyAlignment="0" applyProtection="0"/>
    <xf numFmtId="0" fontId="1" fillId="0" borderId="0"/>
  </cellStyleXfs>
  <cellXfs count="151">
    <xf numFmtId="0" fontId="0" fillId="0" borderId="0" xfId="0"/>
    <xf numFmtId="2" fontId="0" fillId="0" borderId="0" xfId="0" applyNumberFormat="1"/>
    <xf numFmtId="49" fontId="0" fillId="0" borderId="0" xfId="0" applyNumberFormat="1" applyAlignment="1">
      <alignment horizontal="justify"/>
    </xf>
    <xf numFmtId="9" fontId="0" fillId="0" borderId="0" xfId="0" applyNumberFormat="1"/>
    <xf numFmtId="0" fontId="0" fillId="0" borderId="0" xfId="0" applyAlignment="1">
      <alignment vertical="center"/>
    </xf>
    <xf numFmtId="2" fontId="0" fillId="0" borderId="0" xfId="0" applyNumberFormat="1" applyAlignment="1">
      <alignment vertical="center"/>
    </xf>
    <xf numFmtId="2" fontId="0" fillId="0" borderId="0" xfId="0" applyNumberFormat="1" applyAlignment="1">
      <alignment horizontal="right"/>
    </xf>
    <xf numFmtId="2" fontId="0" fillId="0" borderId="0" xfId="0" applyNumberFormat="1" applyAlignment="1">
      <alignment horizontal="center"/>
    </xf>
    <xf numFmtId="0" fontId="4" fillId="0" borderId="0" xfId="0" applyFont="1"/>
    <xf numFmtId="2" fontId="2" fillId="2" borderId="0" xfId="1" applyNumberFormat="1" applyAlignment="1" applyProtection="1">
      <alignment horizontal="center"/>
    </xf>
    <xf numFmtId="0" fontId="4" fillId="6" borderId="0" xfId="0" applyFont="1" applyFill="1"/>
    <xf numFmtId="9" fontId="6" fillId="6" borderId="0" xfId="0" applyNumberFormat="1" applyFont="1" applyFill="1"/>
    <xf numFmtId="2" fontId="4" fillId="6" borderId="0" xfId="0" applyNumberFormat="1" applyFont="1" applyFill="1"/>
    <xf numFmtId="2" fontId="15" fillId="6" borderId="0" xfId="1" applyNumberFormat="1" applyFont="1" applyFill="1" applyAlignment="1" applyProtection="1">
      <alignment horizontal="center"/>
    </xf>
    <xf numFmtId="2" fontId="13" fillId="6" borderId="0" xfId="0" applyNumberFormat="1" applyFont="1" applyFill="1"/>
    <xf numFmtId="2" fontId="14" fillId="6" borderId="0" xfId="0" applyNumberFormat="1" applyFont="1" applyFill="1"/>
    <xf numFmtId="2" fontId="15" fillId="2" borderId="0" xfId="1" applyNumberFormat="1" applyFont="1" applyBorder="1" applyAlignment="1" applyProtection="1">
      <alignment horizontal="center"/>
    </xf>
    <xf numFmtId="2" fontId="4" fillId="0" borderId="0" xfId="0" applyNumberFormat="1" applyFont="1" applyAlignment="1">
      <alignment horizontal="center"/>
    </xf>
    <xf numFmtId="2" fontId="4" fillId="0" borderId="0" xfId="0" applyNumberFormat="1" applyFont="1"/>
    <xf numFmtId="2" fontId="6" fillId="0" borderId="10" xfId="0" applyNumberFormat="1" applyFont="1" applyBorder="1" applyAlignment="1">
      <alignment horizontal="center" vertical="center"/>
    </xf>
    <xf numFmtId="2" fontId="6" fillId="0" borderId="15" xfId="0" applyNumberFormat="1" applyFont="1" applyBorder="1" applyAlignment="1">
      <alignment horizontal="center" vertical="center"/>
    </xf>
    <xf numFmtId="2" fontId="6" fillId="0" borderId="14" xfId="0" applyNumberFormat="1" applyFont="1" applyBorder="1" applyAlignment="1">
      <alignment horizontal="center" vertical="center"/>
    </xf>
    <xf numFmtId="1" fontId="15" fillId="4" borderId="0" xfId="1" applyNumberFormat="1" applyFont="1" applyFill="1" applyAlignment="1" applyProtection="1">
      <alignment horizontal="center" vertical="center"/>
    </xf>
    <xf numFmtId="1" fontId="8" fillId="3" borderId="1" xfId="2" applyNumberFormat="1" applyFont="1" applyAlignment="1" applyProtection="1">
      <alignment horizontal="center" vertical="center"/>
      <protection locked="0"/>
    </xf>
    <xf numFmtId="1" fontId="0" fillId="0" borderId="0" xfId="0" applyNumberFormat="1" applyAlignment="1">
      <alignment horizontal="center" vertical="center"/>
    </xf>
    <xf numFmtId="1" fontId="0" fillId="5" borderId="3" xfId="0" applyNumberFormat="1" applyFill="1" applyBorder="1" applyAlignment="1">
      <alignment horizontal="center" vertical="center"/>
    </xf>
    <xf numFmtId="1" fontId="0" fillId="5" borderId="0" xfId="0" applyNumberFormat="1" applyFill="1" applyAlignment="1">
      <alignment horizontal="center" vertical="center"/>
    </xf>
    <xf numFmtId="1" fontId="4" fillId="6" borderId="0" xfId="0" applyNumberFormat="1" applyFont="1" applyFill="1" applyAlignment="1">
      <alignment horizontal="center" vertical="center"/>
    </xf>
    <xf numFmtId="1" fontId="0" fillId="0" borderId="8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164" fontId="15" fillId="4" borderId="0" xfId="1" applyNumberFormat="1" applyFont="1" applyFill="1" applyAlignment="1" applyProtection="1">
      <alignment horizontal="center"/>
    </xf>
    <xf numFmtId="0" fontId="4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164" fontId="0" fillId="5" borderId="3" xfId="0" applyNumberFormat="1" applyFill="1" applyBorder="1" applyAlignment="1">
      <alignment horizontal="center"/>
    </xf>
    <xf numFmtId="0" fontId="0" fillId="5" borderId="3" xfId="0" applyFill="1" applyBorder="1" applyAlignment="1">
      <alignment horizontal="center"/>
    </xf>
    <xf numFmtId="9" fontId="0" fillId="5" borderId="4" xfId="0" applyNumberFormat="1" applyFill="1" applyBorder="1" applyAlignment="1">
      <alignment horizontal="center"/>
    </xf>
    <xf numFmtId="164" fontId="0" fillId="5" borderId="0" xfId="0" applyNumberFormat="1" applyFill="1" applyAlignment="1">
      <alignment horizontal="center"/>
    </xf>
    <xf numFmtId="0" fontId="0" fillId="5" borderId="0" xfId="0" applyFill="1" applyAlignment="1">
      <alignment horizontal="center"/>
    </xf>
    <xf numFmtId="9" fontId="0" fillId="5" borderId="6" xfId="0" applyNumberFormat="1" applyFill="1" applyBorder="1" applyAlignment="1">
      <alignment horizontal="center"/>
    </xf>
    <xf numFmtId="164" fontId="4" fillId="6" borderId="0" xfId="0" applyNumberFormat="1" applyFont="1" applyFill="1" applyAlignment="1">
      <alignment horizontal="center"/>
    </xf>
    <xf numFmtId="0" fontId="4" fillId="6" borderId="0" xfId="0" applyFont="1" applyFill="1" applyAlignment="1">
      <alignment horizontal="center"/>
    </xf>
    <xf numFmtId="9" fontId="4" fillId="6" borderId="6" xfId="0" applyNumberFormat="1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9" fillId="0" borderId="0" xfId="0" applyFont="1" applyAlignment="1">
      <alignment horizontal="center"/>
    </xf>
    <xf numFmtId="164" fontId="0" fillId="0" borderId="8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5" fillId="0" borderId="0" xfId="0" applyFont="1" applyAlignment="1">
      <alignment horizontal="center" vertical="center"/>
    </xf>
    <xf numFmtId="3" fontId="0" fillId="0" borderId="0" xfId="0" applyNumberFormat="1" applyAlignment="1">
      <alignment horizontal="center"/>
    </xf>
    <xf numFmtId="3" fontId="4" fillId="0" borderId="0" xfId="0" applyNumberFormat="1" applyFont="1" applyAlignment="1">
      <alignment horizontal="center"/>
    </xf>
    <xf numFmtId="3" fontId="0" fillId="5" borderId="2" xfId="0" applyNumberFormat="1" applyFill="1" applyBorder="1" applyAlignment="1">
      <alignment horizontal="center"/>
    </xf>
    <xf numFmtId="3" fontId="0" fillId="5" borderId="5" xfId="0" applyNumberFormat="1" applyFill="1" applyBorder="1" applyAlignment="1">
      <alignment horizontal="center"/>
    </xf>
    <xf numFmtId="3" fontId="4" fillId="6" borderId="5" xfId="0" applyNumberFormat="1" applyFont="1" applyFill="1" applyBorder="1" applyAlignment="1">
      <alignment horizontal="center"/>
    </xf>
    <xf numFmtId="3" fontId="0" fillId="0" borderId="5" xfId="0" applyNumberFormat="1" applyBorder="1" applyAlignment="1">
      <alignment horizontal="center"/>
    </xf>
    <xf numFmtId="3" fontId="0" fillId="0" borderId="7" xfId="0" applyNumberFormat="1" applyBorder="1" applyAlignment="1">
      <alignment horizontal="center"/>
    </xf>
    <xf numFmtId="2" fontId="0" fillId="0" borderId="0" xfId="0" applyNumberFormat="1" applyAlignment="1">
      <alignment horizontal="center" vertical="center"/>
    </xf>
    <xf numFmtId="165" fontId="0" fillId="5" borderId="3" xfId="0" applyNumberFormat="1" applyFill="1" applyBorder="1" applyAlignment="1">
      <alignment horizontal="center"/>
    </xf>
    <xf numFmtId="165" fontId="0" fillId="5" borderId="0" xfId="0" applyNumberFormat="1" applyFill="1" applyAlignment="1">
      <alignment horizontal="center"/>
    </xf>
    <xf numFmtId="165" fontId="0" fillId="6" borderId="0" xfId="0" applyNumberFormat="1" applyFill="1" applyAlignment="1">
      <alignment horizontal="center"/>
    </xf>
    <xf numFmtId="0" fontId="18" fillId="0" borderId="0" xfId="0" applyFont="1" applyAlignment="1">
      <alignment horizontal="center"/>
    </xf>
    <xf numFmtId="2" fontId="15" fillId="2" borderId="0" xfId="1" applyNumberFormat="1" applyFont="1" applyAlignment="1" applyProtection="1">
      <alignment horizontal="center"/>
    </xf>
    <xf numFmtId="2" fontId="12" fillId="0" borderId="0" xfId="0" applyNumberFormat="1" applyFont="1"/>
    <xf numFmtId="2" fontId="12" fillId="6" borderId="0" xfId="0" applyNumberFormat="1" applyFont="1" applyFill="1"/>
    <xf numFmtId="2" fontId="11" fillId="0" borderId="0" xfId="0" applyNumberFormat="1" applyFont="1"/>
    <xf numFmtId="2" fontId="20" fillId="0" borderId="16" xfId="0" applyNumberFormat="1" applyFont="1" applyBorder="1" applyAlignment="1">
      <alignment horizontal="center" vertical="center"/>
    </xf>
    <xf numFmtId="2" fontId="20" fillId="0" borderId="17" xfId="0" applyNumberFormat="1" applyFont="1" applyBorder="1" applyAlignment="1">
      <alignment horizontal="center" vertical="center"/>
    </xf>
    <xf numFmtId="2" fontId="20" fillId="0" borderId="18" xfId="0" applyNumberFormat="1" applyFont="1" applyBorder="1" applyAlignment="1">
      <alignment horizontal="center" vertical="center"/>
    </xf>
    <xf numFmtId="0" fontId="17" fillId="0" borderId="0" xfId="3" applyAlignment="1" applyProtection="1">
      <alignment horizontal="left" vertical="center"/>
    </xf>
    <xf numFmtId="2" fontId="7" fillId="3" borderId="1" xfId="2" applyNumberFormat="1" applyFont="1" applyAlignment="1" applyProtection="1">
      <alignment horizontal="center"/>
      <protection locked="0"/>
    </xf>
    <xf numFmtId="0" fontId="6" fillId="0" borderId="0" xfId="0" applyFont="1" applyAlignment="1">
      <alignment horizontal="center"/>
    </xf>
    <xf numFmtId="3" fontId="21" fillId="0" borderId="0" xfId="0" applyNumberFormat="1" applyFont="1" applyAlignment="1">
      <alignment horizontal="center"/>
    </xf>
    <xf numFmtId="0" fontId="22" fillId="0" borderId="0" xfId="0" applyFont="1"/>
    <xf numFmtId="2" fontId="10" fillId="0" borderId="0" xfId="0" applyNumberFormat="1" applyFont="1" applyAlignment="1">
      <alignment horizontal="center"/>
    </xf>
    <xf numFmtId="2" fontId="8" fillId="6" borderId="0" xfId="0" applyNumberFormat="1" applyFont="1" applyFill="1" applyAlignment="1">
      <alignment horizontal="center"/>
    </xf>
    <xf numFmtId="2" fontId="13" fillId="0" borderId="0" xfId="0" applyNumberFormat="1" applyFont="1"/>
    <xf numFmtId="2" fontId="14" fillId="0" borderId="0" xfId="0" applyNumberFormat="1" applyFont="1"/>
    <xf numFmtId="2" fontId="23" fillId="8" borderId="19" xfId="4" applyNumberFormat="1" applyBorder="1" applyAlignment="1">
      <alignment horizontal="center" vertical="center"/>
    </xf>
    <xf numFmtId="2" fontId="23" fillId="8" borderId="20" xfId="4" applyNumberFormat="1" applyBorder="1" applyAlignment="1">
      <alignment horizontal="center" vertical="center"/>
    </xf>
    <xf numFmtId="49" fontId="0" fillId="0" borderId="0" xfId="0" applyNumberFormat="1" applyAlignment="1">
      <alignment horizontal="justify"/>
    </xf>
    <xf numFmtId="1" fontId="2" fillId="4" borderId="0" xfId="1" applyNumberFormat="1" applyFill="1" applyAlignment="1" applyProtection="1">
      <alignment horizontal="center"/>
    </xf>
    <xf numFmtId="0" fontId="16" fillId="0" borderId="11" xfId="0" applyFont="1" applyBorder="1" applyAlignment="1">
      <alignment horizontal="center"/>
    </xf>
    <xf numFmtId="0" fontId="16" fillId="0" borderId="12" xfId="0" applyFont="1" applyBorder="1" applyAlignment="1">
      <alignment horizontal="center"/>
    </xf>
    <xf numFmtId="0" fontId="16" fillId="0" borderId="13" xfId="0" applyFont="1" applyBorder="1" applyAlignment="1">
      <alignment horizontal="center"/>
    </xf>
    <xf numFmtId="3" fontId="19" fillId="7" borderId="0" xfId="0" applyNumberFormat="1" applyFont="1" applyFill="1" applyAlignment="1">
      <alignment horizontal="center" vertical="center"/>
    </xf>
    <xf numFmtId="2" fontId="1" fillId="0" borderId="0" xfId="5" applyNumberFormat="1"/>
    <xf numFmtId="2" fontId="24" fillId="0" borderId="0" xfId="5" applyNumberFormat="1" applyFont="1"/>
    <xf numFmtId="2" fontId="27" fillId="0" borderId="0" xfId="5" applyNumberFormat="1" applyFont="1"/>
    <xf numFmtId="2" fontId="1" fillId="0" borderId="0" xfId="5" applyNumberFormat="1" applyAlignment="1">
      <alignment horizontal="center" vertical="center"/>
    </xf>
    <xf numFmtId="2" fontId="27" fillId="0" borderId="9" xfId="5" applyNumberFormat="1" applyFont="1" applyBorder="1"/>
    <xf numFmtId="2" fontId="27" fillId="0" borderId="8" xfId="5" applyNumberFormat="1" applyFont="1" applyBorder="1"/>
    <xf numFmtId="2" fontId="1" fillId="0" borderId="8" xfId="5" applyNumberFormat="1" applyBorder="1"/>
    <xf numFmtId="2" fontId="1" fillId="0" borderId="8" xfId="5" applyNumberFormat="1" applyBorder="1" applyAlignment="1">
      <alignment horizontal="center" vertical="center"/>
    </xf>
    <xf numFmtId="2" fontId="1" fillId="0" borderId="7" xfId="5" applyNumberFormat="1" applyBorder="1" applyAlignment="1">
      <alignment horizontal="center" vertical="center"/>
    </xf>
    <xf numFmtId="2" fontId="27" fillId="0" borderId="6" xfId="5" applyNumberFormat="1" applyFont="1" applyBorder="1"/>
    <xf numFmtId="2" fontId="1" fillId="0" borderId="5" xfId="5" applyNumberFormat="1" applyBorder="1" applyAlignment="1">
      <alignment horizontal="center" vertical="center"/>
    </xf>
    <xf numFmtId="2" fontId="30" fillId="0" borderId="0" xfId="5" applyNumberFormat="1" applyFont="1" applyAlignment="1">
      <alignment horizontal="center" vertical="center"/>
    </xf>
    <xf numFmtId="2" fontId="1" fillId="0" borderId="0" xfId="5" applyNumberFormat="1" applyAlignment="1">
      <alignment horizontal="left" vertical="center"/>
    </xf>
    <xf numFmtId="1" fontId="1" fillId="0" borderId="5" xfId="5" applyNumberFormat="1" applyBorder="1" applyAlignment="1">
      <alignment horizontal="center" vertical="center"/>
    </xf>
    <xf numFmtId="2" fontId="1" fillId="0" borderId="0" xfId="5" applyNumberFormat="1" applyAlignment="1">
      <alignment vertical="center"/>
    </xf>
    <xf numFmtId="2" fontId="23" fillId="8" borderId="5" xfId="4" applyNumberFormat="1" applyBorder="1" applyAlignment="1">
      <alignment horizontal="center" vertical="center"/>
    </xf>
    <xf numFmtId="2" fontId="1" fillId="0" borderId="3" xfId="5" applyNumberFormat="1" applyBorder="1" applyAlignment="1">
      <alignment horizontal="center" vertical="center"/>
    </xf>
    <xf numFmtId="2" fontId="27" fillId="0" borderId="18" xfId="5" applyNumberFormat="1" applyFont="1" applyBorder="1" applyAlignment="1">
      <alignment horizontal="center"/>
    </xf>
    <xf numFmtId="2" fontId="27" fillId="0" borderId="17" xfId="5" applyNumberFormat="1" applyFont="1" applyBorder="1" applyAlignment="1">
      <alignment horizontal="center"/>
    </xf>
    <xf numFmtId="2" fontId="27" fillId="0" borderId="16" xfId="5" applyNumberFormat="1" applyFont="1" applyBorder="1" applyAlignment="1">
      <alignment horizontal="center"/>
    </xf>
    <xf numFmtId="2" fontId="24" fillId="0" borderId="21" xfId="5" applyNumberFormat="1" applyFont="1" applyBorder="1"/>
    <xf numFmtId="2" fontId="24" fillId="0" borderId="20" xfId="5" applyNumberFormat="1" applyFont="1" applyBorder="1"/>
    <xf numFmtId="2" fontId="4" fillId="0" borderId="20" xfId="5" applyNumberFormat="1" applyFont="1" applyBorder="1" applyAlignment="1">
      <alignment horizontal="center" vertical="center"/>
    </xf>
    <xf numFmtId="2" fontId="1" fillId="0" borderId="20" xfId="5" applyNumberFormat="1" applyBorder="1" applyAlignment="1">
      <alignment horizontal="center" vertical="center"/>
    </xf>
    <xf numFmtId="2" fontId="1" fillId="0" borderId="22" xfId="5" applyNumberFormat="1" applyBorder="1" applyAlignment="1">
      <alignment horizontal="center" vertical="center"/>
    </xf>
    <xf numFmtId="2" fontId="25" fillId="9" borderId="0" xfId="4" applyNumberFormat="1" applyFont="1" applyFill="1" applyBorder="1" applyAlignment="1">
      <alignment horizontal="center" vertical="center"/>
    </xf>
    <xf numFmtId="2" fontId="1" fillId="0" borderId="0" xfId="5" applyNumberFormat="1" applyAlignment="1">
      <alignment horizontal="right"/>
    </xf>
    <xf numFmtId="2" fontId="27" fillId="0" borderId="15" xfId="5" applyNumberFormat="1" applyFont="1" applyBorder="1" applyAlignment="1">
      <alignment horizontal="center"/>
    </xf>
    <xf numFmtId="2" fontId="27" fillId="0" borderId="10" xfId="5" applyNumberFormat="1" applyFont="1" applyBorder="1" applyAlignment="1">
      <alignment horizontal="center"/>
    </xf>
    <xf numFmtId="2" fontId="27" fillId="0" borderId="14" xfId="5" applyNumberFormat="1" applyFont="1" applyBorder="1" applyAlignment="1">
      <alignment horizontal="center"/>
    </xf>
    <xf numFmtId="2" fontId="1" fillId="0" borderId="9" xfId="5" applyNumberFormat="1" applyBorder="1" applyAlignment="1">
      <alignment horizontal="center" vertical="center"/>
    </xf>
    <xf numFmtId="2" fontId="1" fillId="0" borderId="8" xfId="5" applyNumberFormat="1" applyBorder="1" applyAlignment="1">
      <alignment horizontal="center" vertical="center"/>
    </xf>
    <xf numFmtId="2" fontId="1" fillId="0" borderId="5" xfId="5" applyNumberFormat="1" applyBorder="1" applyAlignment="1">
      <alignment horizontal="center" vertical="center"/>
    </xf>
    <xf numFmtId="2" fontId="1" fillId="0" borderId="0" xfId="5" applyNumberFormat="1" applyAlignment="1">
      <alignment horizontal="center"/>
    </xf>
    <xf numFmtId="2" fontId="1" fillId="0" borderId="0" xfId="5" applyNumberFormat="1" applyAlignment="1">
      <alignment horizontal="left"/>
    </xf>
    <xf numFmtId="2" fontId="27" fillId="0" borderId="13" xfId="5" applyNumberFormat="1" applyFont="1" applyBorder="1" applyAlignment="1">
      <alignment horizontal="center"/>
    </xf>
    <xf numFmtId="2" fontId="27" fillId="0" borderId="12" xfId="5" applyNumberFormat="1" applyFont="1" applyBorder="1" applyAlignment="1">
      <alignment horizontal="center"/>
    </xf>
    <xf numFmtId="2" fontId="27" fillId="0" borderId="11" xfId="5" applyNumberFormat="1" applyFont="1" applyBorder="1" applyAlignment="1">
      <alignment horizontal="center"/>
    </xf>
    <xf numFmtId="2" fontId="1" fillId="0" borderId="4" xfId="5" applyNumberFormat="1" applyBorder="1" applyAlignment="1">
      <alignment horizontal="center" vertical="center"/>
    </xf>
    <xf numFmtId="2" fontId="1" fillId="0" borderId="2" xfId="5" applyNumberFormat="1" applyBorder="1" applyAlignment="1">
      <alignment horizontal="center" vertical="center"/>
    </xf>
    <xf numFmtId="2" fontId="1" fillId="0" borderId="0" xfId="5" applyNumberFormat="1" applyAlignment="1">
      <alignment horizontal="center" vertical="top"/>
    </xf>
    <xf numFmtId="2" fontId="27" fillId="0" borderId="4" xfId="5" applyNumberFormat="1" applyFont="1" applyBorder="1" applyAlignment="1">
      <alignment horizontal="center"/>
    </xf>
    <xf numFmtId="2" fontId="27" fillId="0" borderId="3" xfId="5" applyNumberFormat="1" applyFont="1" applyBorder="1" applyAlignment="1">
      <alignment horizontal="center"/>
    </xf>
    <xf numFmtId="2" fontId="1" fillId="0" borderId="3" xfId="5" applyNumberFormat="1" applyBorder="1"/>
    <xf numFmtId="2" fontId="1" fillId="0" borderId="3" xfId="5" applyNumberFormat="1" applyBorder="1" applyAlignment="1">
      <alignment horizontal="center" vertical="center"/>
    </xf>
    <xf numFmtId="2" fontId="1" fillId="0" borderId="2" xfId="5" applyNumberFormat="1" applyBorder="1" applyAlignment="1">
      <alignment horizontal="center" vertical="center"/>
    </xf>
    <xf numFmtId="2" fontId="27" fillId="0" borderId="0" xfId="5" applyNumberFormat="1" applyFont="1" applyAlignment="1">
      <alignment horizontal="center"/>
    </xf>
    <xf numFmtId="2" fontId="1" fillId="0" borderId="7" xfId="5" applyNumberFormat="1" applyBorder="1" applyAlignment="1">
      <alignment horizontal="center" vertical="center"/>
    </xf>
    <xf numFmtId="2" fontId="30" fillId="0" borderId="0" xfId="5" applyNumberFormat="1" applyFont="1" applyAlignment="1">
      <alignment horizontal="right"/>
    </xf>
    <xf numFmtId="2" fontId="30" fillId="0" borderId="0" xfId="5" applyNumberFormat="1" applyFont="1"/>
    <xf numFmtId="2" fontId="31" fillId="0" borderId="0" xfId="5" applyNumberFormat="1" applyFont="1"/>
    <xf numFmtId="2" fontId="31" fillId="0" borderId="0" xfId="5" applyNumberFormat="1" applyFont="1" applyAlignment="1">
      <alignment horizontal="left"/>
    </xf>
    <xf numFmtId="2" fontId="30" fillId="0" borderId="0" xfId="5" applyNumberFormat="1" applyFont="1" applyAlignment="1">
      <alignment horizontal="left" vertical="center"/>
    </xf>
    <xf numFmtId="2" fontId="30" fillId="0" borderId="0" xfId="5" applyNumberFormat="1" applyFont="1" applyAlignment="1">
      <alignment horizontal="right" vertical="center"/>
    </xf>
    <xf numFmtId="2" fontId="30" fillId="0" borderId="0" xfId="5" applyNumberFormat="1" applyFont="1" applyAlignment="1">
      <alignment vertical="center"/>
    </xf>
    <xf numFmtId="2" fontId="4" fillId="0" borderId="0" xfId="5" applyNumberFormat="1" applyFont="1" applyAlignment="1">
      <alignment horizontal="center" vertical="center"/>
    </xf>
    <xf numFmtId="165" fontId="1" fillId="0" borderId="0" xfId="5" applyNumberFormat="1" applyAlignment="1">
      <alignment horizontal="center" vertical="center"/>
    </xf>
    <xf numFmtId="49" fontId="20" fillId="0" borderId="0" xfId="5" applyNumberFormat="1" applyFont="1" applyAlignment="1">
      <alignment horizontal="center" vertical="center"/>
    </xf>
    <xf numFmtId="49" fontId="26" fillId="0" borderId="0" xfId="5" applyNumberFormat="1" applyFont="1" applyAlignment="1">
      <alignment horizontal="center" vertical="center"/>
    </xf>
    <xf numFmtId="2" fontId="27" fillId="0" borderId="5" xfId="5" applyNumberFormat="1" applyFont="1" applyBorder="1" applyAlignment="1">
      <alignment horizontal="center"/>
    </xf>
    <xf numFmtId="2" fontId="20" fillId="0" borderId="0" xfId="5" applyNumberFormat="1" applyFont="1" applyAlignment="1">
      <alignment horizontal="center" vertical="center"/>
    </xf>
    <xf numFmtId="2" fontId="27" fillId="0" borderId="0" xfId="5" applyNumberFormat="1" applyFont="1" applyAlignment="1">
      <alignment horizontal="center"/>
    </xf>
    <xf numFmtId="2" fontId="27" fillId="0" borderId="5" xfId="5" applyNumberFormat="1" applyFont="1" applyBorder="1" applyAlignment="1">
      <alignment horizontal="center"/>
    </xf>
    <xf numFmtId="2" fontId="24" fillId="0" borderId="0" xfId="5" applyNumberFormat="1" applyFont="1" applyAlignment="1">
      <alignment horizontal="center"/>
    </xf>
    <xf numFmtId="2" fontId="1" fillId="0" borderId="0" xfId="5" applyNumberFormat="1" applyAlignment="1">
      <alignment horizontal="center" vertical="center"/>
    </xf>
    <xf numFmtId="49" fontId="1" fillId="0" borderId="0" xfId="5" applyNumberFormat="1" applyAlignment="1">
      <alignment horizontal="center"/>
    </xf>
  </cellXfs>
  <cellStyles count="6">
    <cellStyle name="Calculation" xfId="2" builtinId="22"/>
    <cellStyle name="Good" xfId="1" builtinId="26"/>
    <cellStyle name="Hyperlink" xfId="3" builtinId="8"/>
    <cellStyle name="Neutral" xfId="4" builtinId="28"/>
    <cellStyle name="Normal" xfId="0" builtinId="0"/>
    <cellStyle name="Normal 2" xfId="5" xr:uid="{41AE3341-591B-4045-8C08-49028BE0D155}"/>
  </cellStyles>
  <dxfs count="3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0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microsoft.com/office/2017/10/relationships/person" Target="persons/person1.xml"/><Relationship Id="rId4" Type="http://schemas.openxmlformats.org/officeDocument/2006/relationships/styles" Target="styles.xml"/><Relationship Id="rId9" Type="http://schemas.microsoft.com/office/2017/10/relationships/person" Target="persons/perso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Blade Length</a:t>
            </a:r>
            <a:r>
              <a:rPr lang="en-US" baseline="0"/>
              <a:t> &amp; </a:t>
            </a:r>
            <a:r>
              <a:rPr lang="en-US"/>
              <a:t>Dome Radius vs Total Diameter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1484709871380128E-2"/>
          <c:y val="0.14303200162756166"/>
          <c:w val="0.90296361071385389"/>
          <c:h val="0.59445323341238343"/>
        </c:manualLayout>
      </c:layout>
      <c:lineChart>
        <c:grouping val="standard"/>
        <c:varyColors val="0"/>
        <c:ser>
          <c:idx val="0"/>
          <c:order val="0"/>
          <c:tx>
            <c:strRef>
              <c:f>'Area vs Diam'!$K$2:$K$3</c:f>
              <c:strCache>
                <c:ptCount val="2"/>
                <c:pt idx="0">
                  <c:v>Blade length </c:v>
                </c:pt>
                <c:pt idx="1">
                  <c:v>Dome (Radius)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'Area vs Diam'!$K$4:$K$15</c:f>
              <c:numCache>
                <c:formatCode>0.00</c:formatCode>
                <c:ptCount val="12"/>
                <c:pt idx="0">
                  <c:v>0.32410702012850334</c:v>
                </c:pt>
                <c:pt idx="1">
                  <c:v>0.45835654352605909</c:v>
                </c:pt>
                <c:pt idx="2">
                  <c:v>0.56136982595231655</c:v>
                </c:pt>
                <c:pt idx="3">
                  <c:v>0.64821404025700669</c:v>
                </c:pt>
                <c:pt idx="4">
                  <c:v>0.72472532899222608</c:v>
                </c:pt>
                <c:pt idx="5">
                  <c:v>0.79389682136879003</c:v>
                </c:pt>
                <c:pt idx="6">
                  <c:v>0.85750657343022529</c:v>
                </c:pt>
                <c:pt idx="7">
                  <c:v>0.91671308705211818</c:v>
                </c:pt>
                <c:pt idx="8">
                  <c:v>0.97232106038551003</c:v>
                </c:pt>
                <c:pt idx="9">
                  <c:v>1.0249163892561093</c:v>
                </c:pt>
                <c:pt idx="10">
                  <c:v>1.0749413776864107</c:v>
                </c:pt>
                <c:pt idx="11">
                  <c:v>1.1227396519046331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D8A-401D-AC0B-6F496C6D1639}"/>
            </c:ext>
          </c:extLst>
        </c:ser>
        <c:ser>
          <c:idx val="1"/>
          <c:order val="1"/>
          <c:tx>
            <c:strRef>
              <c:f>'Area vs Diam'!$L$2:$L$3</c:f>
              <c:strCache>
                <c:ptCount val="2"/>
                <c:pt idx="0">
                  <c:v>Blade length </c:v>
                </c:pt>
                <c:pt idx="1">
                  <c:v>outer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'Area vs Diam'!$L$4:$L$15</c:f>
              <c:numCache>
                <c:formatCode>0.00</c:formatCode>
                <c:ptCount val="12"/>
                <c:pt idx="0">
                  <c:v>0.10584135990150129</c:v>
                </c:pt>
                <c:pt idx="1">
                  <c:v>0.14968228663271499</c:v>
                </c:pt>
                <c:pt idx="2">
                  <c:v>0.18332261289158336</c:v>
                </c:pt>
                <c:pt idx="3">
                  <c:v>0.21168271980300257</c:v>
                </c:pt>
                <c:pt idx="4">
                  <c:v>0.2366684755707773</c:v>
                </c:pt>
                <c:pt idx="5">
                  <c:v>0.25925732544095004</c:v>
                </c:pt>
                <c:pt idx="6">
                  <c:v>0.28002991672425592</c:v>
                </c:pt>
                <c:pt idx="7">
                  <c:v>0.29936457326542998</c:v>
                </c:pt>
                <c:pt idx="8">
                  <c:v>0.3175240797045038</c:v>
                </c:pt>
                <c:pt idx="9">
                  <c:v>0.33469976793835876</c:v>
                </c:pt>
                <c:pt idx="10">
                  <c:v>0.35103607809424675</c:v>
                </c:pt>
                <c:pt idx="11">
                  <c:v>0.36664522578316672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D8A-401D-AC0B-6F496C6D1639}"/>
            </c:ext>
          </c:extLst>
        </c:ser>
        <c:ser>
          <c:idx val="2"/>
          <c:order val="2"/>
          <c:tx>
            <c:strRef>
              <c:f>'Area vs Diam'!$M$2:$M$3</c:f>
              <c:strCache>
                <c:ptCount val="2"/>
                <c:pt idx="0">
                  <c:v>Blade length </c:v>
                </c:pt>
                <c:pt idx="1">
                  <c:v>inner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'Area vs Diam'!$M$4:$M$15</c:f>
              <c:numCache>
                <c:formatCode>0.00</c:formatCode>
                <c:ptCount val="12"/>
                <c:pt idx="0">
                  <c:v>0.13424952339755575</c:v>
                </c:pt>
                <c:pt idx="1">
                  <c:v>0.18985749673094759</c:v>
                </c:pt>
                <c:pt idx="2">
                  <c:v>0.23252699541647348</c:v>
                </c:pt>
                <c:pt idx="3">
                  <c:v>0.2684990467951115</c:v>
                </c:pt>
                <c:pt idx="4">
                  <c:v>0.3001910602638832</c:v>
                </c:pt>
                <c:pt idx="5">
                  <c:v>0.32884283053584307</c:v>
                </c:pt>
                <c:pt idx="6">
                  <c:v>0.35519085253887972</c:v>
                </c:pt>
                <c:pt idx="7">
                  <c:v>0.37971499346189519</c:v>
                </c:pt>
                <c:pt idx="8">
                  <c:v>0.4027485701926673</c:v>
                </c:pt>
                <c:pt idx="9">
                  <c:v>0.42453426872834288</c:v>
                </c:pt>
                <c:pt idx="10">
                  <c:v>0.44525529739373093</c:v>
                </c:pt>
                <c:pt idx="11">
                  <c:v>0.46505399083294696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D8A-401D-AC0B-6F496C6D16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41701519"/>
        <c:axId val="1400674783"/>
      </c:lineChart>
      <c:catAx>
        <c:axId val="241701519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00674783"/>
        <c:crosses val="autoZero"/>
        <c:auto val="1"/>
        <c:lblAlgn val="ctr"/>
        <c:lblOffset val="100"/>
        <c:noMultiLvlLbl val="0"/>
      </c:catAx>
      <c:valAx>
        <c:axId val="14006747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170151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3.8497802683603075E-2"/>
          <c:y val="0.87373370540526585"/>
          <c:w val="0.57921816250685199"/>
          <c:h val="0.1262107267245018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Area</a:t>
            </a:r>
            <a:r>
              <a:rPr lang="en-US" baseline="0"/>
              <a:t> to Diameter Table</a:t>
            </a:r>
          </a:p>
        </c:rich>
      </c:tx>
      <c:layout>
        <c:manualLayout>
          <c:xMode val="edge"/>
          <c:yMode val="edge"/>
          <c:x val="0.40949300087489071"/>
          <c:y val="0.1036911714120494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'Area vs Diam'!$K$19:$M$20</c:f>
              <c:multiLvlStrCache>
                <c:ptCount val="3"/>
                <c:lvl>
                  <c:pt idx="0">
                    <c:v>Dome Radius</c:v>
                  </c:pt>
                  <c:pt idx="1">
                    <c:v>Outer</c:v>
                  </c:pt>
                  <c:pt idx="2">
                    <c:v>Inner</c:v>
                  </c:pt>
                </c:lvl>
                <c:lvl>
                  <c:pt idx="0">
                    <c:v>Blade length </c:v>
                  </c:pt>
                </c:lvl>
              </c:multiLvlStrCache>
            </c:multiLvlStrRef>
          </c:cat>
          <c:val>
            <c:numRef>
              <c:f>'Area vs Diam'!$K$21:$M$21</c:f>
              <c:numCache>
                <c:formatCode>0.00</c:formatCode>
                <c:ptCount val="3"/>
                <c:pt idx="0">
                  <c:v>0.50210443653864223</c:v>
                </c:pt>
                <c:pt idx="1">
                  <c:v>0.16396872969538379</c:v>
                </c:pt>
                <c:pt idx="2">
                  <c:v>0.20797846734200665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EC2-4AC2-A12B-49C09A8AF2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721748655"/>
        <c:axId val="1782578159"/>
      </c:barChart>
      <c:catAx>
        <c:axId val="172174865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82578159"/>
        <c:crosses val="autoZero"/>
        <c:auto val="1"/>
        <c:lblAlgn val="ctr"/>
        <c:lblOffset val="100"/>
        <c:noMultiLvlLbl val="0"/>
      </c:catAx>
      <c:valAx>
        <c:axId val="17825781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174865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Diameter to Area Table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'Area vs Diam'!$K$24:$M$25</c:f>
              <c:multiLvlStrCache>
                <c:ptCount val="3"/>
                <c:lvl>
                  <c:pt idx="0">
                    <c:v>Dome Radius</c:v>
                  </c:pt>
                  <c:pt idx="1">
                    <c:v>Outer</c:v>
                  </c:pt>
                  <c:pt idx="2">
                    <c:v>Inner</c:v>
                  </c:pt>
                </c:lvl>
                <c:lvl>
                  <c:pt idx="0">
                    <c:v>Blade length </c:v>
                  </c:pt>
                </c:lvl>
              </c:multiLvlStrCache>
            </c:multiLvlStrRef>
          </c:cat>
          <c:val>
            <c:numRef>
              <c:f>'Area vs Diam'!$K$26:$M$26</c:f>
              <c:numCache>
                <c:formatCode>0.00</c:formatCode>
                <c:ptCount val="3"/>
                <c:pt idx="0">
                  <c:v>0.68934751758456347</c:v>
                </c:pt>
                <c:pt idx="1">
                  <c:v>0.22511539144368475</c:v>
                </c:pt>
                <c:pt idx="2">
                  <c:v>0.28553709097175173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0A1-4D7B-8CDE-9ADCA21CAD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41611967"/>
        <c:axId val="412364927"/>
      </c:barChart>
      <c:catAx>
        <c:axId val="2416119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2364927"/>
        <c:crosses val="autoZero"/>
        <c:auto val="1"/>
        <c:lblAlgn val="ctr"/>
        <c:lblOffset val="100"/>
        <c:noMultiLvlLbl val="0"/>
      </c:catAx>
      <c:valAx>
        <c:axId val="41236492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161196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26</xdr:row>
      <xdr:rowOff>1</xdr:rowOff>
    </xdr:from>
    <xdr:to>
      <xdr:col>15</xdr:col>
      <xdr:colOff>296794</xdr:colOff>
      <xdr:row>40</xdr:row>
      <xdr:rowOff>4143</xdr:rowOff>
    </xdr:to>
    <xdr:grpSp>
      <xdr:nvGrpSpPr>
        <xdr:cNvPr id="7" name="Group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GrpSpPr/>
      </xdr:nvGrpSpPr>
      <xdr:grpSpPr>
        <a:xfrm>
          <a:off x="356681" y="5950086"/>
          <a:ext cx="11461188" cy="2730744"/>
          <a:chOff x="80018" y="5034064"/>
          <a:chExt cx="11426858" cy="2500908"/>
        </a:xfrm>
      </xdr:grpSpPr>
      <xdr:sp macro="" textlink="">
        <xdr:nvSpPr>
          <xdr:cNvPr id="13" name="TextBox 12">
            <a:extLst>
              <a:ext uri="{FF2B5EF4-FFF2-40B4-BE49-F238E27FC236}">
                <a16:creationId xmlns:a16="http://schemas.microsoft.com/office/drawing/2014/main" id="{00000000-0008-0000-0000-00000D000000}"/>
              </a:ext>
            </a:extLst>
          </xdr:cNvPr>
          <xdr:cNvSpPr txBox="1"/>
        </xdr:nvSpPr>
        <xdr:spPr>
          <a:xfrm>
            <a:off x="124993" y="5034064"/>
            <a:ext cx="11381883" cy="1001881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200" b="1"/>
              <a:t>RING-Area simplified schematic,</a:t>
            </a:r>
            <a:r>
              <a:rPr lang="en-US" sz="1200" b="1" baseline="0"/>
              <a:t> Grey area is the open (turbineblade) area, blue is the restriction:</a:t>
            </a:r>
            <a:endParaRPr lang="en-US" sz="1200" b="1"/>
          </a:p>
          <a:p>
            <a:r>
              <a:rPr lang="en-US" sz="1100"/>
              <a:t>Grey</a:t>
            </a:r>
            <a:r>
              <a:rPr lang="en-US" sz="1100" baseline="0"/>
              <a:t> = 100%</a:t>
            </a:r>
          </a:p>
          <a:p>
            <a:r>
              <a:rPr lang="en-US" sz="1100" baseline="0"/>
              <a:t>Blue = based on </a:t>
            </a:r>
            <a:r>
              <a:rPr lang="en-US" sz="1100" i="1" baseline="0"/>
              <a:t>Area small in colum N </a:t>
            </a:r>
          </a:p>
          <a:p>
            <a:r>
              <a:rPr lang="en-US" sz="1100" i="1" baseline="0"/>
              <a:t>               10%, 		       20% 		30%		40% 	                     50% 	            60% 		         70 %</a:t>
            </a:r>
            <a:endParaRPr lang="en-US" sz="1100" i="1"/>
          </a:p>
        </xdr:txBody>
      </xdr:sp>
      <xdr:grpSp>
        <xdr:nvGrpSpPr>
          <xdr:cNvPr id="12" name="Group 11">
            <a:extLst>
              <a:ext uri="{FF2B5EF4-FFF2-40B4-BE49-F238E27FC236}">
                <a16:creationId xmlns:a16="http://schemas.microsoft.com/office/drawing/2014/main" id="{00000000-0008-0000-0000-00000C000000}"/>
              </a:ext>
            </a:extLst>
          </xdr:cNvPr>
          <xdr:cNvGrpSpPr/>
        </xdr:nvGrpSpPr>
        <xdr:grpSpPr>
          <a:xfrm>
            <a:off x="80018" y="5857348"/>
            <a:ext cx="11379125" cy="1677624"/>
            <a:chOff x="198063" y="6127102"/>
            <a:chExt cx="17292090" cy="2368421"/>
          </a:xfrm>
        </xdr:grpSpPr>
        <xdr:sp macro="" textlink="">
          <xdr:nvSpPr>
            <xdr:cNvPr id="18" name="Oval 17">
              <a:extLst>
                <a:ext uri="{FF2B5EF4-FFF2-40B4-BE49-F238E27FC236}">
                  <a16:creationId xmlns:a16="http://schemas.microsoft.com/office/drawing/2014/main" id="{00000000-0008-0000-0000-000012000000}"/>
                </a:ext>
              </a:extLst>
            </xdr:cNvPr>
            <xdr:cNvSpPr>
              <a:spLocks noChangeAspect="1"/>
            </xdr:cNvSpPr>
          </xdr:nvSpPr>
          <xdr:spPr>
            <a:xfrm>
              <a:off x="5109781" y="6150429"/>
              <a:ext cx="2281540" cy="2302541"/>
            </a:xfrm>
            <a:prstGeom prst="ellipse">
              <a:avLst/>
            </a:prstGeom>
            <a:solidFill>
              <a:schemeClr val="bg1">
                <a:lumMod val="85000"/>
              </a:schemeClr>
            </a:solidFill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/>
            </a:p>
          </xdr:txBody>
        </xdr:sp>
        <xdr:sp macro="" textlink="">
          <xdr:nvSpPr>
            <xdr:cNvPr id="19" name="Oval 18">
              <a:extLst>
                <a:ext uri="{FF2B5EF4-FFF2-40B4-BE49-F238E27FC236}">
                  <a16:creationId xmlns:a16="http://schemas.microsoft.com/office/drawing/2014/main" id="{00000000-0008-0000-0000-000013000000}"/>
                </a:ext>
              </a:extLst>
            </xdr:cNvPr>
            <xdr:cNvSpPr>
              <a:spLocks noChangeAspect="1"/>
            </xdr:cNvSpPr>
          </xdr:nvSpPr>
          <xdr:spPr>
            <a:xfrm>
              <a:off x="198063" y="6134878"/>
              <a:ext cx="2291718" cy="2302541"/>
            </a:xfrm>
            <a:prstGeom prst="ellipse">
              <a:avLst/>
            </a:prstGeom>
            <a:solidFill>
              <a:schemeClr val="bg1">
                <a:lumMod val="85000"/>
              </a:schemeClr>
            </a:solidFill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/>
            </a:p>
          </xdr:txBody>
        </xdr:sp>
        <xdr:sp macro="" textlink="">
          <xdr:nvSpPr>
            <xdr:cNvPr id="21" name="Oval 20">
              <a:extLst>
                <a:ext uri="{FF2B5EF4-FFF2-40B4-BE49-F238E27FC236}">
                  <a16:creationId xmlns:a16="http://schemas.microsoft.com/office/drawing/2014/main" id="{00000000-0008-0000-0000-000015000000}"/>
                </a:ext>
              </a:extLst>
            </xdr:cNvPr>
            <xdr:cNvSpPr>
              <a:spLocks noChangeAspect="1"/>
            </xdr:cNvSpPr>
          </xdr:nvSpPr>
          <xdr:spPr>
            <a:xfrm>
              <a:off x="2602957" y="6127102"/>
              <a:ext cx="2284790" cy="2301268"/>
            </a:xfrm>
            <a:prstGeom prst="ellipse">
              <a:avLst/>
            </a:prstGeom>
            <a:solidFill>
              <a:schemeClr val="bg1">
                <a:lumMod val="85000"/>
              </a:schemeClr>
            </a:solidFill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/>
            </a:p>
          </xdr:txBody>
        </xdr:sp>
        <xdr:sp macro="" textlink="">
          <xdr:nvSpPr>
            <xdr:cNvPr id="9" name="Oval 8">
              <a:extLst>
                <a:ext uri="{FF2B5EF4-FFF2-40B4-BE49-F238E27FC236}">
                  <a16:creationId xmlns:a16="http://schemas.microsoft.com/office/drawing/2014/main" id="{00000000-0008-0000-0000-000009000000}"/>
                </a:ext>
              </a:extLst>
            </xdr:cNvPr>
            <xdr:cNvSpPr>
              <a:spLocks noChangeAspect="1"/>
            </xdr:cNvSpPr>
          </xdr:nvSpPr>
          <xdr:spPr>
            <a:xfrm>
              <a:off x="969538" y="6946922"/>
              <a:ext cx="714310" cy="718322"/>
            </a:xfrm>
            <a:prstGeom prst="ellipse">
              <a:avLst/>
            </a:prstGeom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/>
            </a:p>
          </xdr:txBody>
        </xdr:sp>
        <xdr:sp macro="" textlink="">
          <xdr:nvSpPr>
            <xdr:cNvPr id="22" name="Oval 21">
              <a:extLst>
                <a:ext uri="{FF2B5EF4-FFF2-40B4-BE49-F238E27FC236}">
                  <a16:creationId xmlns:a16="http://schemas.microsoft.com/office/drawing/2014/main" id="{00000000-0008-0000-0000-000016000000}"/>
                </a:ext>
              </a:extLst>
            </xdr:cNvPr>
            <xdr:cNvSpPr>
              <a:spLocks noChangeAspect="1"/>
            </xdr:cNvSpPr>
          </xdr:nvSpPr>
          <xdr:spPr>
            <a:xfrm>
              <a:off x="3228249" y="6728642"/>
              <a:ext cx="1003684" cy="1013475"/>
            </a:xfrm>
            <a:prstGeom prst="ellipse">
              <a:avLst/>
            </a:prstGeom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/>
            </a:p>
          </xdr:txBody>
        </xdr:sp>
        <xdr:sp macro="" textlink="">
          <xdr:nvSpPr>
            <xdr:cNvPr id="23" name="Oval 22">
              <a:extLst>
                <a:ext uri="{FF2B5EF4-FFF2-40B4-BE49-F238E27FC236}">
                  <a16:creationId xmlns:a16="http://schemas.microsoft.com/office/drawing/2014/main" id="{00000000-0008-0000-0000-000017000000}"/>
                </a:ext>
              </a:extLst>
            </xdr:cNvPr>
            <xdr:cNvSpPr>
              <a:spLocks noChangeAspect="1"/>
            </xdr:cNvSpPr>
          </xdr:nvSpPr>
          <xdr:spPr>
            <a:xfrm>
              <a:off x="5658166" y="6666440"/>
              <a:ext cx="1183165" cy="1197627"/>
            </a:xfrm>
            <a:prstGeom prst="ellipse">
              <a:avLst/>
            </a:prstGeom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/>
            </a:p>
          </xdr:txBody>
        </xdr:sp>
        <xdr:sp macro="" textlink="">
          <xdr:nvSpPr>
            <xdr:cNvPr id="31" name="Oval 30">
              <a:extLst>
                <a:ext uri="{FF2B5EF4-FFF2-40B4-BE49-F238E27FC236}">
                  <a16:creationId xmlns:a16="http://schemas.microsoft.com/office/drawing/2014/main" id="{00000000-0008-0000-0000-00001F000000}"/>
                </a:ext>
              </a:extLst>
            </xdr:cNvPr>
            <xdr:cNvSpPr>
              <a:spLocks noChangeAspect="1"/>
            </xdr:cNvSpPr>
          </xdr:nvSpPr>
          <xdr:spPr>
            <a:xfrm>
              <a:off x="7661563" y="6151418"/>
              <a:ext cx="2291718" cy="2302541"/>
            </a:xfrm>
            <a:prstGeom prst="ellipse">
              <a:avLst/>
            </a:prstGeom>
            <a:solidFill>
              <a:schemeClr val="bg1">
                <a:lumMod val="85000"/>
              </a:schemeClr>
            </a:solidFill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/>
            </a:p>
          </xdr:txBody>
        </xdr:sp>
        <xdr:sp macro="" textlink="">
          <xdr:nvSpPr>
            <xdr:cNvPr id="33" name="Oval 32">
              <a:extLst>
                <a:ext uri="{FF2B5EF4-FFF2-40B4-BE49-F238E27FC236}">
                  <a16:creationId xmlns:a16="http://schemas.microsoft.com/office/drawing/2014/main" id="{00000000-0008-0000-0000-000021000000}"/>
                </a:ext>
              </a:extLst>
            </xdr:cNvPr>
            <xdr:cNvSpPr>
              <a:spLocks noChangeAspect="1"/>
            </xdr:cNvSpPr>
          </xdr:nvSpPr>
          <xdr:spPr>
            <a:xfrm>
              <a:off x="10155382" y="6137563"/>
              <a:ext cx="2291718" cy="2302541"/>
            </a:xfrm>
            <a:prstGeom prst="ellipse">
              <a:avLst/>
            </a:prstGeom>
            <a:solidFill>
              <a:schemeClr val="bg1">
                <a:lumMod val="85000"/>
              </a:schemeClr>
            </a:solidFill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/>
            </a:p>
          </xdr:txBody>
        </xdr:sp>
        <xdr:sp macro="" textlink="">
          <xdr:nvSpPr>
            <xdr:cNvPr id="34" name="Oval 33">
              <a:extLst>
                <a:ext uri="{FF2B5EF4-FFF2-40B4-BE49-F238E27FC236}">
                  <a16:creationId xmlns:a16="http://schemas.microsoft.com/office/drawing/2014/main" id="{00000000-0008-0000-0000-000022000000}"/>
                </a:ext>
              </a:extLst>
            </xdr:cNvPr>
            <xdr:cNvSpPr>
              <a:spLocks noChangeAspect="1"/>
            </xdr:cNvSpPr>
          </xdr:nvSpPr>
          <xdr:spPr>
            <a:xfrm>
              <a:off x="12690763" y="6179128"/>
              <a:ext cx="2291718" cy="2302541"/>
            </a:xfrm>
            <a:prstGeom prst="ellipse">
              <a:avLst/>
            </a:prstGeom>
            <a:solidFill>
              <a:schemeClr val="bg1">
                <a:lumMod val="85000"/>
              </a:schemeClr>
            </a:solidFill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/>
            </a:p>
          </xdr:txBody>
        </xdr:sp>
        <xdr:sp macro="" textlink="">
          <xdr:nvSpPr>
            <xdr:cNvPr id="27" name="Oval 26">
              <a:extLst>
                <a:ext uri="{FF2B5EF4-FFF2-40B4-BE49-F238E27FC236}">
                  <a16:creationId xmlns:a16="http://schemas.microsoft.com/office/drawing/2014/main" id="{00000000-0008-0000-0000-00001B000000}"/>
                </a:ext>
              </a:extLst>
            </xdr:cNvPr>
            <xdr:cNvSpPr>
              <a:spLocks noChangeAspect="1"/>
            </xdr:cNvSpPr>
          </xdr:nvSpPr>
          <xdr:spPr>
            <a:xfrm>
              <a:off x="12955415" y="6404899"/>
              <a:ext cx="1769265" cy="1786660"/>
            </a:xfrm>
            <a:prstGeom prst="ellipse">
              <a:avLst/>
            </a:prstGeom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/>
            </a:p>
          </xdr:txBody>
        </xdr:sp>
        <xdr:sp macro="" textlink="">
          <xdr:nvSpPr>
            <xdr:cNvPr id="24" name="Oval 23">
              <a:extLst>
                <a:ext uri="{FF2B5EF4-FFF2-40B4-BE49-F238E27FC236}">
                  <a16:creationId xmlns:a16="http://schemas.microsoft.com/office/drawing/2014/main" id="{00000000-0008-0000-0000-000018000000}"/>
                </a:ext>
              </a:extLst>
            </xdr:cNvPr>
            <xdr:cNvSpPr>
              <a:spLocks noChangeAspect="1"/>
            </xdr:cNvSpPr>
          </xdr:nvSpPr>
          <xdr:spPr>
            <a:xfrm>
              <a:off x="10490861" y="6474877"/>
              <a:ext cx="1611634" cy="1620796"/>
            </a:xfrm>
            <a:prstGeom prst="ellipse">
              <a:avLst/>
            </a:prstGeom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/>
            </a:p>
          </xdr:txBody>
        </xdr:sp>
        <xdr:sp macro="" textlink="">
          <xdr:nvSpPr>
            <xdr:cNvPr id="35" name="Oval 34">
              <a:extLst>
                <a:ext uri="{FF2B5EF4-FFF2-40B4-BE49-F238E27FC236}">
                  <a16:creationId xmlns:a16="http://schemas.microsoft.com/office/drawing/2014/main" id="{00000000-0008-0000-0000-000023000000}"/>
                </a:ext>
              </a:extLst>
            </xdr:cNvPr>
            <xdr:cNvSpPr>
              <a:spLocks noChangeAspect="1"/>
            </xdr:cNvSpPr>
          </xdr:nvSpPr>
          <xdr:spPr>
            <a:xfrm>
              <a:off x="15198435" y="6192982"/>
              <a:ext cx="2291718" cy="2302541"/>
            </a:xfrm>
            <a:prstGeom prst="ellipse">
              <a:avLst/>
            </a:prstGeom>
            <a:solidFill>
              <a:schemeClr val="bg1">
                <a:lumMod val="85000"/>
              </a:schemeClr>
            </a:solidFill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/>
            </a:p>
          </xdr:txBody>
        </xdr:sp>
        <xdr:sp macro="" textlink="">
          <xdr:nvSpPr>
            <xdr:cNvPr id="29" name="Oval 28">
              <a:extLst>
                <a:ext uri="{FF2B5EF4-FFF2-40B4-BE49-F238E27FC236}">
                  <a16:creationId xmlns:a16="http://schemas.microsoft.com/office/drawing/2014/main" id="{00000000-0008-0000-0000-00001D000000}"/>
                </a:ext>
              </a:extLst>
            </xdr:cNvPr>
            <xdr:cNvSpPr>
              <a:spLocks noChangeAspect="1"/>
            </xdr:cNvSpPr>
          </xdr:nvSpPr>
          <xdr:spPr>
            <a:xfrm>
              <a:off x="15385190" y="6382279"/>
              <a:ext cx="1913308" cy="1908328"/>
            </a:xfrm>
            <a:prstGeom prst="ellipse">
              <a:avLst/>
            </a:prstGeom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/>
            </a:p>
          </xdr:txBody>
        </xdr:sp>
        <xdr:sp macro="" textlink="">
          <xdr:nvSpPr>
            <xdr:cNvPr id="30" name="Oval 29">
              <a:extLst>
                <a:ext uri="{FF2B5EF4-FFF2-40B4-BE49-F238E27FC236}">
                  <a16:creationId xmlns:a16="http://schemas.microsoft.com/office/drawing/2014/main" id="{00000000-0008-0000-0000-00001E000000}"/>
                </a:ext>
              </a:extLst>
            </xdr:cNvPr>
            <xdr:cNvSpPr>
              <a:spLocks noChangeAspect="1"/>
            </xdr:cNvSpPr>
          </xdr:nvSpPr>
          <xdr:spPr>
            <a:xfrm>
              <a:off x="8075220" y="6600560"/>
              <a:ext cx="1442411" cy="1454931"/>
            </a:xfrm>
            <a:prstGeom prst="ellipse">
              <a:avLst/>
            </a:prstGeom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/>
            </a:p>
          </xdr:txBody>
        </xdr:sp>
      </xdr:grpSp>
    </xdr:grpSp>
    <xdr:clientData/>
  </xdr:twoCellAnchor>
  <xdr:twoCellAnchor>
    <xdr:from>
      <xdr:col>1</xdr:col>
      <xdr:colOff>31589</xdr:colOff>
      <xdr:row>14</xdr:row>
      <xdr:rowOff>31590</xdr:rowOff>
    </xdr:from>
    <xdr:to>
      <xdr:col>6</xdr:col>
      <xdr:colOff>778213</xdr:colOff>
      <xdr:row>24</xdr:row>
      <xdr:rowOff>273713</xdr:rowOff>
    </xdr:to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388270" y="3468696"/>
          <a:ext cx="5261879" cy="2211974"/>
        </a:xfrm>
        <a:prstGeom prst="rect">
          <a:avLst/>
        </a:prstGeom>
        <a:solidFill>
          <a:schemeClr val="bg1">
            <a:lumMod val="9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Formula</a:t>
          </a:r>
          <a:r>
            <a:rPr lang="en-US" sz="1100" b="1" i="0" u="none" strike="noStrike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for </a:t>
          </a:r>
          <a:r>
            <a:rPr lang="en-US" sz="11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POWER from Wind:</a:t>
          </a:r>
          <a:r>
            <a:rPr lang="en-US"/>
            <a:t> </a:t>
          </a:r>
          <a:r>
            <a:rPr lang="en-US" sz="11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P = </a:t>
          </a:r>
          <a:r>
            <a:rPr lang="el-GR" sz="11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π/2 * </a:t>
          </a:r>
          <a:r>
            <a:rPr lang="en-US" sz="11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r² * v³ * </a:t>
          </a:r>
          <a:r>
            <a:rPr lang="el-GR" sz="11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ρ * η,</a:t>
          </a:r>
          <a:r>
            <a:rPr lang="en-US" sz="1100" b="0" i="0" u="none" strike="noStrike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found</a:t>
          </a:r>
          <a:r>
            <a:rPr lang="en-US" sz="1100" b="0" i="0" u="none" strike="noStrike" baseline="0">
              <a:solidFill>
                <a:schemeClr val="bg1">
                  <a:lumMod val="85000"/>
                </a:schemeClr>
              </a:solidFill>
              <a:effectLst/>
              <a:latin typeface="+mn-lt"/>
              <a:ea typeface="+mn-ea"/>
              <a:cs typeface="+mn-cs"/>
            </a:rPr>
            <a:t>_</a:t>
          </a:r>
          <a:r>
            <a:rPr lang="en-US" sz="1100" b="0" i="0" u="none" strike="noStrike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at</a:t>
          </a:r>
          <a:r>
            <a:rPr lang="en-US" sz="1100" b="0" i="0" u="none" strike="noStrike" baseline="0">
              <a:solidFill>
                <a:schemeClr val="bg1">
                  <a:lumMod val="85000"/>
                </a:schemeClr>
              </a:solidFill>
              <a:effectLst/>
              <a:latin typeface="+mn-lt"/>
              <a:ea typeface="+mn-ea"/>
              <a:cs typeface="+mn-cs"/>
            </a:rPr>
            <a:t>_</a:t>
          </a:r>
          <a:r>
            <a:rPr lang="en-US" sz="1100" b="0" i="0" u="sng" strike="noStrike" baseline="0">
              <a:solidFill>
                <a:srgbClr val="0070C0"/>
              </a:solidFill>
              <a:effectLst/>
              <a:latin typeface="+mn-lt"/>
              <a:ea typeface="+mn-ea"/>
              <a:cs typeface="+mn-cs"/>
            </a:rPr>
            <a:t>https://rechneronline.de/windkraft/</a:t>
          </a:r>
          <a:endParaRPr lang="en-US" u="sng">
            <a:solidFill>
              <a:srgbClr val="0070C0"/>
            </a:solidFill>
          </a:endParaRPr>
        </a:p>
        <a:p>
          <a:r>
            <a:rPr lang="en-US" sz="1100"/>
            <a:t>Left column</a:t>
          </a:r>
          <a:r>
            <a:rPr lang="en-US" sz="1100" baseline="0"/>
            <a:t> is product from  col c,d,e,f,g,, (col D 2nd powerd of J, col E = 3rd power of K)</a:t>
          </a:r>
        </a:p>
        <a:p>
          <a:r>
            <a:rPr lang="en-US" sz="1100" b="1" baseline="0"/>
            <a:t>BOLD (line 11) = 50% area reduction resulting in 4 x power generation</a:t>
          </a:r>
        </a:p>
        <a:p>
          <a:r>
            <a:rPr lang="en-US" sz="1100" baseline="0"/>
            <a:t>D4 and E4 are available for value input </a:t>
          </a:r>
        </a:p>
        <a:p>
          <a:r>
            <a:rPr lang="en-US" sz="1100" baseline="0"/>
            <a:t>G = Efficency is 40% from theoretical max  Volume stream of WInd acc Betz Limit 59% </a:t>
          </a:r>
        </a:p>
        <a:p>
          <a:r>
            <a:rPr lang="en-US" sz="1100" baseline="0"/>
            <a:t>I = Area of D4 with reduction to  30% </a:t>
          </a:r>
        </a:p>
        <a:p>
          <a:r>
            <a:rPr lang="en-US" sz="1100" baseline="0"/>
            <a:t>K = in creased windspeed due to smaller apperture caused by J (%)</a:t>
          </a:r>
        </a:p>
        <a:p>
          <a:r>
            <a:rPr lang="en-US" sz="1100" baseline="0"/>
            <a:t>L = efficency factor caused by J (B7/B6)</a:t>
          </a:r>
        </a:p>
        <a:p>
          <a:r>
            <a:rPr lang="en-US" sz="1100" baseline="0"/>
            <a:t>N = radius of small area</a:t>
          </a:r>
        </a:p>
        <a:p>
          <a:r>
            <a:rPr lang="en-US" sz="1100"/>
            <a:t>O= theoretical Bladelength (yellow arrow) With a 100meter diamenter of the Windturbine its</a:t>
          </a:r>
          <a:r>
            <a:rPr lang="en-US" sz="1100" baseline="0"/>
            <a:t> blade is only 14,6 meter long, </a:t>
          </a:r>
          <a:endParaRPr lang="en-US" sz="1100"/>
        </a:p>
      </xdr:txBody>
    </xdr:sp>
    <xdr:clientData/>
  </xdr:twoCellAnchor>
  <xdr:twoCellAnchor>
    <xdr:from>
      <xdr:col>12</xdr:col>
      <xdr:colOff>60500</xdr:colOff>
      <xdr:row>15</xdr:row>
      <xdr:rowOff>145914</xdr:rowOff>
    </xdr:from>
    <xdr:to>
      <xdr:col>15</xdr:col>
      <xdr:colOff>99798</xdr:colOff>
      <xdr:row>25</xdr:row>
      <xdr:rowOff>120843</xdr:rowOff>
    </xdr:to>
    <xdr:grpSp>
      <xdr:nvGrpSpPr>
        <xdr:cNvPr id="6" name="Group 5">
          <a:extLst>
            <a:ext uri="{FF2B5EF4-FFF2-40B4-BE49-F238E27FC236}">
              <a16:creationId xmlns:a16="http://schemas.microsoft.com/office/drawing/2014/main" id="{720F94CE-3221-88AE-6A70-5F21B261941E}"/>
            </a:ext>
          </a:extLst>
        </xdr:cNvPr>
        <xdr:cNvGrpSpPr/>
      </xdr:nvGrpSpPr>
      <xdr:grpSpPr>
        <a:xfrm>
          <a:off x="9560228" y="3774716"/>
          <a:ext cx="2057787" cy="2104516"/>
          <a:chOff x="9536862" y="3588789"/>
          <a:chExt cx="2057788" cy="2134518"/>
        </a:xfrm>
      </xdr:grpSpPr>
      <xdr:sp macro="" textlink="">
        <xdr:nvSpPr>
          <xdr:cNvPr id="25" name="Oval 24">
            <a:extLst>
              <a:ext uri="{FF2B5EF4-FFF2-40B4-BE49-F238E27FC236}">
                <a16:creationId xmlns:a16="http://schemas.microsoft.com/office/drawing/2014/main" id="{00000000-0008-0000-0000-000019000000}"/>
              </a:ext>
            </a:extLst>
          </xdr:cNvPr>
          <xdr:cNvSpPr/>
        </xdr:nvSpPr>
        <xdr:spPr>
          <a:xfrm>
            <a:off x="10014961" y="4119501"/>
            <a:ext cx="1090856" cy="1087319"/>
          </a:xfrm>
          <a:prstGeom prst="ellipse">
            <a:avLst/>
          </a:prstGeom>
          <a:solidFill>
            <a:schemeClr val="accent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>
              <a:solidFill>
                <a:srgbClr val="92D050"/>
              </a:solidFill>
            </a:endParaRPr>
          </a:p>
        </xdr:txBody>
      </xdr:sp>
      <xdr:sp macro="" textlink="">
        <xdr:nvSpPr>
          <xdr:cNvPr id="2" name="Donut 1">
            <a:extLst>
              <a:ext uri="{FF2B5EF4-FFF2-40B4-BE49-F238E27FC236}">
                <a16:creationId xmlns:a16="http://schemas.microsoft.com/office/drawing/2014/main" id="{00000000-0008-0000-0000-000002000000}"/>
              </a:ext>
            </a:extLst>
          </xdr:cNvPr>
          <xdr:cNvSpPr/>
        </xdr:nvSpPr>
        <xdr:spPr>
          <a:xfrm>
            <a:off x="9536862" y="3611159"/>
            <a:ext cx="2057788" cy="2112148"/>
          </a:xfrm>
          <a:prstGeom prst="donut">
            <a:avLst/>
          </a:prstGeom>
          <a:solidFill>
            <a:schemeClr val="bg1">
              <a:lumMod val="85000"/>
            </a:schemeClr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>
              <a:solidFill>
                <a:schemeClr val="tx1"/>
              </a:solidFill>
            </a:endParaRPr>
          </a:p>
        </xdr:txBody>
      </xdr:sp>
      <xdr:cxnSp macro="">
        <xdr:nvCxnSpPr>
          <xdr:cNvPr id="4" name="Straight Connector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CxnSpPr/>
        </xdr:nvCxnSpPr>
        <xdr:spPr>
          <a:xfrm rot="5400000" flipV="1">
            <a:off x="9789818" y="3958007"/>
            <a:ext cx="1546161" cy="1415595"/>
          </a:xfrm>
          <a:prstGeom prst="line">
            <a:avLst/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8" name="Straight Arrow Connector 7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CxnSpPr/>
        </xdr:nvCxnSpPr>
        <xdr:spPr>
          <a:xfrm>
            <a:off x="10554281" y="4675184"/>
            <a:ext cx="564178" cy="6194"/>
          </a:xfrm>
          <a:prstGeom prst="straightConnector1">
            <a:avLst/>
          </a:prstGeom>
          <a:ln w="38100">
            <a:solidFill>
              <a:schemeClr val="accent6">
                <a:lumMod val="60000"/>
                <a:lumOff val="40000"/>
              </a:schemeClr>
            </a:solidFill>
            <a:tailEnd type="triangle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0" name="Straight Arrow Connector 9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CxnSpPr/>
        </xdr:nvCxnSpPr>
        <xdr:spPr>
          <a:xfrm flipV="1">
            <a:off x="10566387" y="3588789"/>
            <a:ext cx="0" cy="1087371"/>
          </a:xfrm>
          <a:prstGeom prst="straightConnector1">
            <a:avLst/>
          </a:prstGeom>
          <a:ln w="28575">
            <a:solidFill>
              <a:srgbClr val="FF0000"/>
            </a:solidFill>
            <a:tailEnd type="triangle"/>
          </a:ln>
        </xdr:spPr>
        <xdr:style>
          <a:lnRef idx="1">
            <a:schemeClr val="accent2"/>
          </a:lnRef>
          <a:fillRef idx="0">
            <a:schemeClr val="accent2"/>
          </a:fillRef>
          <a:effectRef idx="0">
            <a:schemeClr val="accent2"/>
          </a:effectRef>
          <a:fontRef idx="minor">
            <a:schemeClr val="tx1"/>
          </a:fontRef>
        </xdr:style>
      </xdr:cxnSp>
      <xdr:cxnSp macro="">
        <xdr:nvCxnSpPr>
          <xdr:cNvPr id="15" name="Straight Arrow Connector 14">
            <a:extLst>
              <a:ext uri="{FF2B5EF4-FFF2-40B4-BE49-F238E27FC236}">
                <a16:creationId xmlns:a16="http://schemas.microsoft.com/office/drawing/2014/main" id="{00000000-0008-0000-0000-00000F000000}"/>
              </a:ext>
            </a:extLst>
          </xdr:cNvPr>
          <xdr:cNvCxnSpPr/>
        </xdr:nvCxnSpPr>
        <xdr:spPr>
          <a:xfrm flipV="1">
            <a:off x="10942826" y="3925024"/>
            <a:ext cx="357477" cy="359399"/>
          </a:xfrm>
          <a:prstGeom prst="straightConnector1">
            <a:avLst/>
          </a:prstGeom>
          <a:ln w="38100">
            <a:solidFill>
              <a:srgbClr val="FFC000"/>
            </a:solidFill>
            <a:tailEnd type="triangle"/>
          </a:ln>
        </xdr:spPr>
        <xdr:style>
          <a:lnRef idx="1">
            <a:schemeClr val="accent4"/>
          </a:lnRef>
          <a:fillRef idx="0">
            <a:schemeClr val="accent4"/>
          </a:fillRef>
          <a:effectRef idx="0">
            <a:schemeClr val="accent4"/>
          </a:effectRef>
          <a:fontRef idx="minor">
            <a:schemeClr val="tx1"/>
          </a:fontRef>
        </xdr:style>
      </xdr:cxnSp>
      <xdr:cxnSp macro="">
        <xdr:nvCxnSpPr>
          <xdr:cNvPr id="28" name="Straight Connector 27">
            <a:extLst>
              <a:ext uri="{FF2B5EF4-FFF2-40B4-BE49-F238E27FC236}">
                <a16:creationId xmlns:a16="http://schemas.microsoft.com/office/drawing/2014/main" id="{00000000-0008-0000-0000-00001C000000}"/>
              </a:ext>
            </a:extLst>
          </xdr:cNvPr>
          <xdr:cNvCxnSpPr>
            <a:endCxn id="25" idx="7"/>
          </xdr:cNvCxnSpPr>
        </xdr:nvCxnSpPr>
        <xdr:spPr>
          <a:xfrm flipV="1">
            <a:off x="9835361" y="4278595"/>
            <a:ext cx="1108265" cy="1125327"/>
          </a:xfrm>
          <a:prstGeom prst="line">
            <a:avLst/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19048</xdr:colOff>
      <xdr:row>1</xdr:row>
      <xdr:rowOff>164306</xdr:rowOff>
    </xdr:from>
    <xdr:to>
      <xdr:col>22</xdr:col>
      <xdr:colOff>685799</xdr:colOff>
      <xdr:row>15</xdr:row>
      <xdr:rowOff>157164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5D03531-BA27-4B30-8DE5-1B0925E5A24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267651</xdr:colOff>
      <xdr:row>22</xdr:row>
      <xdr:rowOff>13334</xdr:rowOff>
    </xdr:from>
    <xdr:to>
      <xdr:col>7</xdr:col>
      <xdr:colOff>409575</xdr:colOff>
      <xdr:row>22</xdr:row>
      <xdr:rowOff>318133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F93922F1-DBC3-4A61-9437-E3B7F1152D4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376236</xdr:colOff>
      <xdr:row>22</xdr:row>
      <xdr:rowOff>962024</xdr:rowOff>
    </xdr:from>
    <xdr:to>
      <xdr:col>13</xdr:col>
      <xdr:colOff>28575</xdr:colOff>
      <xdr:row>23</xdr:row>
      <xdr:rowOff>14287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6F24B57C-E4BF-40EB-B475-BB1E3CADED7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14</xdr:col>
      <xdr:colOff>154297</xdr:colOff>
      <xdr:row>18</xdr:row>
      <xdr:rowOff>161448</xdr:rowOff>
    </xdr:from>
    <xdr:to>
      <xdr:col>17</xdr:col>
      <xdr:colOff>1447</xdr:colOff>
      <xdr:row>27</xdr:row>
      <xdr:rowOff>161448</xdr:rowOff>
    </xdr:to>
    <xdr:grpSp>
      <xdr:nvGrpSpPr>
        <xdr:cNvPr id="5" name="Group 4">
          <a:extLst>
            <a:ext uri="{FF2B5EF4-FFF2-40B4-BE49-F238E27FC236}">
              <a16:creationId xmlns:a16="http://schemas.microsoft.com/office/drawing/2014/main" id="{769A9EA2-025F-49CF-8F67-3F11510A6990}"/>
            </a:ext>
          </a:extLst>
        </xdr:cNvPr>
        <xdr:cNvGrpSpPr/>
      </xdr:nvGrpSpPr>
      <xdr:grpSpPr>
        <a:xfrm>
          <a:off x="9619139" y="4194132"/>
          <a:ext cx="1916582" cy="1844843"/>
          <a:chOff x="9750771" y="3477917"/>
          <a:chExt cx="1799570" cy="1829726"/>
        </a:xfrm>
      </xdr:grpSpPr>
      <xdr:sp macro="" textlink="">
        <xdr:nvSpPr>
          <xdr:cNvPr id="6" name="Oval 5">
            <a:extLst>
              <a:ext uri="{FF2B5EF4-FFF2-40B4-BE49-F238E27FC236}">
                <a16:creationId xmlns:a16="http://schemas.microsoft.com/office/drawing/2014/main" id="{91449F24-6FF9-F0A9-35DA-3BC7CAFF28BE}"/>
              </a:ext>
            </a:extLst>
          </xdr:cNvPr>
          <xdr:cNvSpPr/>
        </xdr:nvSpPr>
        <xdr:spPr>
          <a:xfrm>
            <a:off x="9750771" y="3477917"/>
            <a:ext cx="1799570" cy="1829726"/>
          </a:xfrm>
          <a:prstGeom prst="ellipse">
            <a:avLst/>
          </a:prstGeom>
          <a:solidFill>
            <a:schemeClr val="accent1">
              <a:lumMod val="40000"/>
              <a:lumOff val="60000"/>
            </a:schemeClr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7" name="Oval 6">
            <a:extLst>
              <a:ext uri="{FF2B5EF4-FFF2-40B4-BE49-F238E27FC236}">
                <a16:creationId xmlns:a16="http://schemas.microsoft.com/office/drawing/2014/main" id="{4CF1A673-D251-3959-5C12-3B8DDEA2D74E}"/>
              </a:ext>
            </a:extLst>
          </xdr:cNvPr>
          <xdr:cNvSpPr/>
        </xdr:nvSpPr>
        <xdr:spPr>
          <a:xfrm>
            <a:off x="10034709" y="3787200"/>
            <a:ext cx="1218195" cy="1215565"/>
          </a:xfrm>
          <a:prstGeom prst="ellipse">
            <a:avLst/>
          </a:prstGeom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</xdr:grpSp>
    <xdr:clientData/>
  </xdr:twoCellAnchor>
  <xdr:twoCellAnchor>
    <xdr:from>
      <xdr:col>20</xdr:col>
      <xdr:colOff>21054</xdr:colOff>
      <xdr:row>18</xdr:row>
      <xdr:rowOff>174184</xdr:rowOff>
    </xdr:from>
    <xdr:to>
      <xdr:col>22</xdr:col>
      <xdr:colOff>525507</xdr:colOff>
      <xdr:row>27</xdr:row>
      <xdr:rowOff>177041</xdr:rowOff>
    </xdr:to>
    <xdr:grpSp>
      <xdr:nvGrpSpPr>
        <xdr:cNvPr id="8" name="Group 7">
          <a:extLst>
            <a:ext uri="{FF2B5EF4-FFF2-40B4-BE49-F238E27FC236}">
              <a16:creationId xmlns:a16="http://schemas.microsoft.com/office/drawing/2014/main" id="{5FF3E292-3156-403A-BE85-851E59413BFF}"/>
            </a:ext>
          </a:extLst>
        </xdr:cNvPr>
        <xdr:cNvGrpSpPr/>
      </xdr:nvGrpSpPr>
      <xdr:grpSpPr>
        <a:xfrm>
          <a:off x="13628569" y="4207820"/>
          <a:ext cx="1882169" cy="1847700"/>
          <a:chOff x="13011284" y="3460928"/>
          <a:chExt cx="1800960" cy="1820715"/>
        </a:xfrm>
      </xdr:grpSpPr>
      <xdr:sp macro="" textlink="">
        <xdr:nvSpPr>
          <xdr:cNvPr id="9" name="Oval 8">
            <a:extLst>
              <a:ext uri="{FF2B5EF4-FFF2-40B4-BE49-F238E27FC236}">
                <a16:creationId xmlns:a16="http://schemas.microsoft.com/office/drawing/2014/main" id="{41A45B48-DD30-DD2D-A892-59731C35C7D3}"/>
              </a:ext>
            </a:extLst>
          </xdr:cNvPr>
          <xdr:cNvSpPr/>
        </xdr:nvSpPr>
        <xdr:spPr>
          <a:xfrm>
            <a:off x="13011284" y="3460928"/>
            <a:ext cx="1800960" cy="1820715"/>
          </a:xfrm>
          <a:prstGeom prst="ellipse">
            <a:avLst/>
          </a:prstGeom>
          <a:solidFill>
            <a:schemeClr val="accent1">
              <a:lumMod val="40000"/>
              <a:lumOff val="60000"/>
            </a:schemeClr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10" name="Oval 9">
            <a:extLst>
              <a:ext uri="{FF2B5EF4-FFF2-40B4-BE49-F238E27FC236}">
                <a16:creationId xmlns:a16="http://schemas.microsoft.com/office/drawing/2014/main" id="{07CFED2A-9DB2-0418-0173-844EA8397F5A}"/>
              </a:ext>
            </a:extLst>
          </xdr:cNvPr>
          <xdr:cNvSpPr/>
        </xdr:nvSpPr>
        <xdr:spPr>
          <a:xfrm>
            <a:off x="13199395" y="3666135"/>
            <a:ext cx="1413437" cy="1398653"/>
          </a:xfrm>
          <a:prstGeom prst="ellipse">
            <a:avLst/>
          </a:prstGeom>
          <a:solidFill>
            <a:schemeClr val="accent1">
              <a:lumMod val="60000"/>
              <a:lumOff val="40000"/>
            </a:schemeClr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11" name="Oval 10">
            <a:extLst>
              <a:ext uri="{FF2B5EF4-FFF2-40B4-BE49-F238E27FC236}">
                <a16:creationId xmlns:a16="http://schemas.microsoft.com/office/drawing/2014/main" id="{0429A953-DD46-B118-A72E-FABBD8B69DBF}"/>
              </a:ext>
            </a:extLst>
          </xdr:cNvPr>
          <xdr:cNvSpPr/>
        </xdr:nvSpPr>
        <xdr:spPr>
          <a:xfrm>
            <a:off x="13400791" y="3874114"/>
            <a:ext cx="993034" cy="1005051"/>
          </a:xfrm>
          <a:prstGeom prst="ellipse">
            <a:avLst/>
          </a:prstGeom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</xdr:grp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rechneronline.de/windkraft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44"/>
  <sheetViews>
    <sheetView zoomScale="94" zoomScaleNormal="94" workbookViewId="0">
      <selection activeCell="R13" sqref="R13"/>
    </sheetView>
  </sheetViews>
  <sheetFormatPr defaultColWidth="8.8125" defaultRowHeight="15" x14ac:dyDescent="0.4"/>
  <cols>
    <col min="1" max="1" width="4.6875" style="70" customWidth="1"/>
    <col min="2" max="2" width="13.375" style="49" customWidth="1"/>
    <col min="3" max="3" width="9.375" style="30" customWidth="1"/>
    <col min="4" max="4" width="8.8125" style="33"/>
    <col min="5" max="5" width="16.8125" style="24" customWidth="1"/>
    <col min="6" max="6" width="10.875" style="30" customWidth="1"/>
    <col min="7" max="7" width="10.625" style="30" customWidth="1"/>
    <col min="9" max="9" width="8" style="7" bestFit="1" customWidth="1"/>
    <col min="10" max="10" width="11.375" customWidth="1"/>
    <col min="11" max="11" width="13.125" style="1" customWidth="1"/>
    <col min="12" max="12" width="8.8125" style="7"/>
    <col min="13" max="15" width="8.8125" style="1"/>
  </cols>
  <sheetData>
    <row r="1" spans="1:15" s="72" customFormat="1" ht="26.65" customHeight="1" x14ac:dyDescent="0.4">
      <c r="A1" s="71" t="s">
        <v>30</v>
      </c>
      <c r="B1" s="71" t="s">
        <v>31</v>
      </c>
      <c r="C1" s="71" t="s">
        <v>43</v>
      </c>
      <c r="D1" s="71" t="s">
        <v>32</v>
      </c>
      <c r="E1" s="71" t="s">
        <v>33</v>
      </c>
      <c r="F1" s="71" t="s">
        <v>34</v>
      </c>
      <c r="G1" s="71" t="s">
        <v>35</v>
      </c>
      <c r="H1" s="71" t="s">
        <v>36</v>
      </c>
      <c r="I1" s="71" t="s">
        <v>37</v>
      </c>
      <c r="J1" s="71" t="s">
        <v>38</v>
      </c>
      <c r="K1" s="71" t="s">
        <v>39</v>
      </c>
      <c r="L1" s="71" t="s">
        <v>40</v>
      </c>
      <c r="M1" s="71" t="s">
        <v>41</v>
      </c>
      <c r="N1" s="71" t="s">
        <v>30</v>
      </c>
      <c r="O1" s="71" t="s">
        <v>42</v>
      </c>
    </row>
    <row r="2" spans="1:15" s="4" customFormat="1" ht="60.6" customHeight="1" x14ac:dyDescent="0.4">
      <c r="A2" s="71"/>
      <c r="B2" s="48" t="s">
        <v>12</v>
      </c>
      <c r="C2" s="84" t="s">
        <v>0</v>
      </c>
      <c r="D2" s="84"/>
      <c r="E2" s="84"/>
      <c r="F2" s="68" t="s">
        <v>8</v>
      </c>
      <c r="I2" s="56"/>
      <c r="L2" s="5"/>
      <c r="M2" s="7"/>
    </row>
    <row r="3" spans="1:15" x14ac:dyDescent="0.4">
      <c r="A3" s="70">
        <v>2</v>
      </c>
      <c r="D3" s="80" t="s">
        <v>21</v>
      </c>
      <c r="E3" s="80"/>
      <c r="I3" s="17" t="s">
        <v>46</v>
      </c>
      <c r="J3" s="8" t="s">
        <v>45</v>
      </c>
      <c r="L3" s="61" t="s">
        <v>18</v>
      </c>
    </row>
    <row r="4" spans="1:15" s="8" customFormat="1" x14ac:dyDescent="0.4">
      <c r="A4" s="70">
        <v>3</v>
      </c>
      <c r="B4" s="50" t="s">
        <v>19</v>
      </c>
      <c r="C4" s="32" t="s">
        <v>1</v>
      </c>
      <c r="D4" s="31" t="s">
        <v>16</v>
      </c>
      <c r="E4" s="22" t="s">
        <v>27</v>
      </c>
      <c r="F4" s="32" t="s">
        <v>9</v>
      </c>
      <c r="G4" s="32" t="s">
        <v>18</v>
      </c>
      <c r="I4" s="17" t="s">
        <v>48</v>
      </c>
      <c r="J4" s="8" t="s">
        <v>5</v>
      </c>
      <c r="K4" s="79" t="s">
        <v>29</v>
      </c>
      <c r="L4" s="16" t="s">
        <v>17</v>
      </c>
      <c r="M4" s="18" t="s">
        <v>13</v>
      </c>
      <c r="N4" s="17" t="s">
        <v>28</v>
      </c>
      <c r="O4" s="18" t="s">
        <v>14</v>
      </c>
    </row>
    <row r="5" spans="1:15" x14ac:dyDescent="0.4">
      <c r="A5" s="70">
        <v>4</v>
      </c>
      <c r="B5" s="49" t="s">
        <v>3</v>
      </c>
      <c r="C5" s="30">
        <f>PI()</f>
        <v>3.1415926535897931</v>
      </c>
      <c r="D5" s="69">
        <v>1.25</v>
      </c>
      <c r="E5" s="23">
        <v>3</v>
      </c>
      <c r="F5" s="30" t="s">
        <v>2</v>
      </c>
      <c r="G5" s="30" t="s">
        <v>4</v>
      </c>
      <c r="I5" s="17" t="s">
        <v>47</v>
      </c>
      <c r="J5" s="8"/>
      <c r="K5" s="79"/>
      <c r="L5" s="9"/>
      <c r="O5" s="1" t="s">
        <v>15</v>
      </c>
    </row>
    <row r="6" spans="1:15" ht="15.4" thickBot="1" x14ac:dyDescent="0.45">
      <c r="A6" s="70">
        <v>5</v>
      </c>
      <c r="E6" s="24" t="s">
        <v>7</v>
      </c>
      <c r="G6" s="60" t="s">
        <v>26</v>
      </c>
      <c r="I6" s="17" t="s">
        <v>44</v>
      </c>
      <c r="K6" s="2"/>
      <c r="L6" s="9"/>
    </row>
    <row r="7" spans="1:15" x14ac:dyDescent="0.4">
      <c r="A7" s="70">
        <v>6</v>
      </c>
      <c r="B7" s="51">
        <f>PI()/2*D7*E7*F7*G7</f>
        <v>31.808625617596661</v>
      </c>
      <c r="C7" s="57">
        <f>PI()/2</f>
        <v>1.5707963267948966</v>
      </c>
      <c r="D7" s="34">
        <f>SQRT(I7/PI())*SQRT(I7/PI())</f>
        <v>1.5625</v>
      </c>
      <c r="E7" s="25">
        <f>POWER(K7,3)</f>
        <v>27</v>
      </c>
      <c r="F7" s="35">
        <v>1.2</v>
      </c>
      <c r="G7" s="36">
        <v>0.4</v>
      </c>
      <c r="I7" s="73">
        <f>D5*D5*PI()</f>
        <v>4.908738521234052</v>
      </c>
      <c r="J7" s="3">
        <v>1</v>
      </c>
      <c r="K7" s="1">
        <f>E5</f>
        <v>3</v>
      </c>
      <c r="L7" s="9">
        <v>1</v>
      </c>
    </row>
    <row r="8" spans="1:15" x14ac:dyDescent="0.4">
      <c r="A8" s="70">
        <v>7</v>
      </c>
      <c r="B8" s="52">
        <f t="shared" ref="B8:B14" si="0">PI()/2*D8*E8*F8*G8</f>
        <v>39.269908169872423</v>
      </c>
      <c r="C8" s="58">
        <f t="shared" ref="C8:C14" si="1">PI()/2</f>
        <v>1.5707963267948966</v>
      </c>
      <c r="D8" s="37">
        <f t="shared" ref="D8:D14" si="2">SQRT(I8/PI())*SQRT(I8/PI())</f>
        <v>1.40625</v>
      </c>
      <c r="E8" s="26">
        <f t="shared" ref="E8:E14" si="3">POWER(K8,3)</f>
        <v>37.037037037037045</v>
      </c>
      <c r="F8" s="38">
        <v>1.2</v>
      </c>
      <c r="G8" s="39">
        <v>0.4</v>
      </c>
      <c r="I8" s="73">
        <f>I7*J8</f>
        <v>4.4178646691106467</v>
      </c>
      <c r="J8" s="3">
        <v>0.9</v>
      </c>
      <c r="K8" s="1">
        <f>(K7*(100%/J8))</f>
        <v>3.3333333333333335</v>
      </c>
      <c r="L8" s="9">
        <f>B8/B7</f>
        <v>1.2345679012345681</v>
      </c>
      <c r="M8" s="62">
        <f>I7-I8</f>
        <v>0.49087385212340529</v>
      </c>
      <c r="N8" s="75">
        <f>SQRT(M8/PI())</f>
        <v>0.39528470752104744</v>
      </c>
      <c r="O8" s="76">
        <f>D5-N8</f>
        <v>0.8547152924789525</v>
      </c>
    </row>
    <row r="9" spans="1:15" x14ac:dyDescent="0.4">
      <c r="A9" s="70">
        <v>8</v>
      </c>
      <c r="B9" s="52">
        <f t="shared" si="0"/>
        <v>49.700977527494786</v>
      </c>
      <c r="C9" s="58">
        <f t="shared" si="1"/>
        <v>1.5707963267948966</v>
      </c>
      <c r="D9" s="37">
        <f t="shared" si="2"/>
        <v>1.2500000000000002</v>
      </c>
      <c r="E9" s="26">
        <f t="shared" si="3"/>
        <v>52.734375</v>
      </c>
      <c r="F9" s="38">
        <v>1.2</v>
      </c>
      <c r="G9" s="39">
        <v>0.4</v>
      </c>
      <c r="I9" s="73">
        <f>I7*J9</f>
        <v>3.9269908169872418</v>
      </c>
      <c r="J9" s="3">
        <v>0.8</v>
      </c>
      <c r="K9" s="1">
        <f>(K7*(100%/J9))</f>
        <v>3.75</v>
      </c>
      <c r="L9" s="9">
        <f>B9/B7</f>
        <v>1.5625</v>
      </c>
      <c r="M9" s="62">
        <f>I7-I9</f>
        <v>0.98174770424681013</v>
      </c>
      <c r="N9" s="75">
        <f t="shared" ref="N9:N14" si="4">SQRT(M9/PI())</f>
        <v>0.55901699437494734</v>
      </c>
      <c r="O9" s="76">
        <f>D5-N9</f>
        <v>0.69098300562505266</v>
      </c>
    </row>
    <row r="10" spans="1:15" x14ac:dyDescent="0.4">
      <c r="A10" s="70">
        <v>9</v>
      </c>
      <c r="B10" s="52">
        <f t="shared" si="0"/>
        <v>64.915562484891126</v>
      </c>
      <c r="C10" s="58">
        <f t="shared" si="1"/>
        <v>1.5707963267948966</v>
      </c>
      <c r="D10" s="37">
        <f t="shared" si="2"/>
        <v>1.09375</v>
      </c>
      <c r="E10" s="26">
        <f t="shared" si="3"/>
        <v>78.717201166180743</v>
      </c>
      <c r="F10" s="38">
        <v>1.2</v>
      </c>
      <c r="G10" s="39">
        <v>0.4</v>
      </c>
      <c r="I10" s="73">
        <f>I7*J10</f>
        <v>3.4361169648638361</v>
      </c>
      <c r="J10" s="3">
        <v>0.7</v>
      </c>
      <c r="K10" s="1">
        <f>(K7*(100%/J10))</f>
        <v>4.2857142857142856</v>
      </c>
      <c r="L10" s="9">
        <f>B10/B7</f>
        <v>2.0408163265306118</v>
      </c>
      <c r="M10" s="62">
        <f>I7-I10</f>
        <v>1.4726215563702159</v>
      </c>
      <c r="N10" s="75">
        <f t="shared" si="4"/>
        <v>0.68465319688145776</v>
      </c>
      <c r="O10" s="76">
        <f>D5-N10</f>
        <v>0.56534680311854224</v>
      </c>
    </row>
    <row r="11" spans="1:15" x14ac:dyDescent="0.4">
      <c r="A11" s="70">
        <v>10</v>
      </c>
      <c r="B11" s="52">
        <f t="shared" si="0"/>
        <v>88.357293382212944</v>
      </c>
      <c r="C11" s="58">
        <f t="shared" si="1"/>
        <v>1.5707963267948966</v>
      </c>
      <c r="D11" s="37">
        <f t="shared" si="2"/>
        <v>0.93750000000000011</v>
      </c>
      <c r="E11" s="26">
        <f t="shared" si="3"/>
        <v>125</v>
      </c>
      <c r="F11" s="38">
        <v>1.2</v>
      </c>
      <c r="G11" s="39">
        <v>0.4</v>
      </c>
      <c r="I11" s="73">
        <f>I7*J11</f>
        <v>2.9452431127404313</v>
      </c>
      <c r="J11" s="3">
        <v>0.6</v>
      </c>
      <c r="K11" s="1">
        <f>(K7*(100%/J11))</f>
        <v>5</v>
      </c>
      <c r="L11" s="9">
        <f>B11/B7</f>
        <v>2.7777777777777777</v>
      </c>
      <c r="M11" s="62">
        <f>I7-I11</f>
        <v>1.9634954084936207</v>
      </c>
      <c r="N11" s="75">
        <f t="shared" si="4"/>
        <v>0.79056941504209488</v>
      </c>
      <c r="O11" s="76">
        <f>D5-N11</f>
        <v>0.45943058495790512</v>
      </c>
    </row>
    <row r="12" spans="1:15" s="8" customFormat="1" x14ac:dyDescent="0.4">
      <c r="A12" s="70">
        <v>11</v>
      </c>
      <c r="B12" s="53">
        <f t="shared" si="0"/>
        <v>127.23450247038666</v>
      </c>
      <c r="C12" s="59">
        <f t="shared" si="1"/>
        <v>1.5707963267948966</v>
      </c>
      <c r="D12" s="40">
        <f t="shared" si="2"/>
        <v>0.78125000000000011</v>
      </c>
      <c r="E12" s="27">
        <f t="shared" si="3"/>
        <v>216</v>
      </c>
      <c r="F12" s="41">
        <v>1.2</v>
      </c>
      <c r="G12" s="42">
        <v>0.4</v>
      </c>
      <c r="H12" s="10"/>
      <c r="I12" s="74">
        <f>I7*J12</f>
        <v>2.454369260617026</v>
      </c>
      <c r="J12" s="11">
        <v>0.5</v>
      </c>
      <c r="K12" s="12">
        <f>(K7*(100%/J12))</f>
        <v>6</v>
      </c>
      <c r="L12" s="13">
        <f>B12/B7</f>
        <v>4.0000000000000009</v>
      </c>
      <c r="M12" s="63">
        <f>I7-I12</f>
        <v>2.454369260617026</v>
      </c>
      <c r="N12" s="14">
        <f t="shared" si="4"/>
        <v>0.88388347648318444</v>
      </c>
      <c r="O12" s="15">
        <f>D5-N12</f>
        <v>0.36611652351681556</v>
      </c>
    </row>
    <row r="13" spans="1:15" x14ac:dyDescent="0.4">
      <c r="A13" s="70">
        <v>12</v>
      </c>
      <c r="B13" s="52">
        <f t="shared" si="0"/>
        <v>198.80391010997914</v>
      </c>
      <c r="C13" s="58">
        <f t="shared" si="1"/>
        <v>1.5707963267948966</v>
      </c>
      <c r="D13" s="37">
        <f t="shared" si="2"/>
        <v>0.62500000000000011</v>
      </c>
      <c r="E13" s="26">
        <f t="shared" si="3"/>
        <v>421.875</v>
      </c>
      <c r="F13" s="38">
        <v>1.2</v>
      </c>
      <c r="G13" s="39">
        <v>0.4</v>
      </c>
      <c r="I13" s="73">
        <f>I7*J13</f>
        <v>1.9634954084936209</v>
      </c>
      <c r="J13" s="3">
        <v>0.4</v>
      </c>
      <c r="K13" s="1">
        <f>(K7*(100%/J13))</f>
        <v>7.5</v>
      </c>
      <c r="L13" s="9">
        <f>B13/B7</f>
        <v>6.25</v>
      </c>
      <c r="M13" s="62">
        <f>I7-I13</f>
        <v>2.9452431127404308</v>
      </c>
      <c r="N13" s="75">
        <f t="shared" si="4"/>
        <v>0.96824583655185414</v>
      </c>
      <c r="O13" s="76">
        <f>D5-N13</f>
        <v>0.28175416344814586</v>
      </c>
    </row>
    <row r="14" spans="1:15" x14ac:dyDescent="0.4">
      <c r="A14" s="70">
        <v>13</v>
      </c>
      <c r="B14" s="52">
        <f t="shared" si="0"/>
        <v>353.42917352885166</v>
      </c>
      <c r="C14" s="58">
        <f t="shared" si="1"/>
        <v>1.5707963267948966</v>
      </c>
      <c r="D14" s="37">
        <f t="shared" si="2"/>
        <v>0.46875</v>
      </c>
      <c r="E14" s="26">
        <f t="shared" si="3"/>
        <v>1000</v>
      </c>
      <c r="F14" s="38">
        <v>1.2</v>
      </c>
      <c r="G14" s="39">
        <v>0.4</v>
      </c>
      <c r="I14" s="73">
        <f>I7*J14</f>
        <v>1.4726215563702156</v>
      </c>
      <c r="J14" s="3">
        <v>0.3</v>
      </c>
      <c r="K14" s="1">
        <f>(K7*(100%/J14))</f>
        <v>10</v>
      </c>
      <c r="L14" s="9">
        <f>B14/B7</f>
        <v>11.111111111111107</v>
      </c>
      <c r="M14" s="62">
        <f>I7-I14</f>
        <v>3.4361169648638361</v>
      </c>
      <c r="N14" s="75">
        <f t="shared" si="4"/>
        <v>1.0458250331675945</v>
      </c>
      <c r="O14" s="76">
        <f>D5-N14</f>
        <v>0.20417496683240555</v>
      </c>
    </row>
    <row r="15" spans="1:15" x14ac:dyDescent="0.4">
      <c r="B15" s="54"/>
      <c r="G15" s="43"/>
      <c r="J15" s="3"/>
      <c r="M15" s="64"/>
    </row>
    <row r="16" spans="1:15" x14ac:dyDescent="0.4">
      <c r="B16" s="54"/>
      <c r="G16" s="43"/>
      <c r="J16" s="3"/>
    </row>
    <row r="17" spans="2:19" x14ac:dyDescent="0.4">
      <c r="B17" s="54"/>
      <c r="G17" s="43"/>
      <c r="J17" s="3"/>
    </row>
    <row r="18" spans="2:19" ht="15.4" thickBot="1" x14ac:dyDescent="0.45">
      <c r="B18" s="54"/>
      <c r="G18" s="43"/>
      <c r="K18" s="6"/>
      <c r="P18" s="7"/>
      <c r="R18" s="1"/>
      <c r="S18" s="1"/>
    </row>
    <row r="19" spans="2:19" ht="17.25" x14ac:dyDescent="0.45">
      <c r="B19" s="54"/>
      <c r="G19" s="43"/>
      <c r="I19" s="81" t="s">
        <v>25</v>
      </c>
      <c r="J19" s="82"/>
      <c r="K19" s="83"/>
      <c r="P19" s="7"/>
    </row>
    <row r="20" spans="2:19" x14ac:dyDescent="0.4">
      <c r="B20" s="54"/>
      <c r="G20" s="43"/>
      <c r="I20" s="21" t="s">
        <v>22</v>
      </c>
      <c r="J20" s="19" t="s">
        <v>23</v>
      </c>
      <c r="K20" s="20" t="s">
        <v>24</v>
      </c>
      <c r="P20" s="7"/>
    </row>
    <row r="21" spans="2:19" ht="15.4" thickBot="1" x14ac:dyDescent="0.45">
      <c r="B21" s="54"/>
      <c r="F21" s="44"/>
      <c r="G21" s="43"/>
      <c r="I21" s="65">
        <f>E5</f>
        <v>3</v>
      </c>
      <c r="J21" s="66">
        <f>E5*3.6</f>
        <v>10.8</v>
      </c>
      <c r="K21" s="67">
        <f>E5*2.237</f>
        <v>6.7110000000000003</v>
      </c>
      <c r="P21" s="7"/>
    </row>
    <row r="22" spans="2:19" x14ac:dyDescent="0.4">
      <c r="B22" s="54"/>
      <c r="G22" s="43"/>
      <c r="K22" s="6"/>
      <c r="P22" s="7"/>
      <c r="R22" s="1"/>
      <c r="S22" s="1"/>
    </row>
    <row r="23" spans="2:19" x14ac:dyDescent="0.4">
      <c r="B23" s="54"/>
      <c r="G23" s="43"/>
      <c r="K23" s="6"/>
    </row>
    <row r="24" spans="2:19" x14ac:dyDescent="0.4">
      <c r="B24" s="54"/>
      <c r="G24" s="43"/>
      <c r="K24" s="6"/>
    </row>
    <row r="25" spans="2:19" ht="27.4" customHeight="1" thickBot="1" x14ac:dyDescent="0.45">
      <c r="B25" s="55"/>
      <c r="C25" s="46"/>
      <c r="D25" s="45"/>
      <c r="E25" s="28"/>
      <c r="F25" s="46"/>
      <c r="G25" s="47"/>
      <c r="K25" s="6"/>
    </row>
    <row r="26" spans="2:19" x14ac:dyDescent="0.4">
      <c r="K26" s="6" t="s">
        <v>20</v>
      </c>
    </row>
    <row r="42" spans="3:6" x14ac:dyDescent="0.4">
      <c r="C42" s="56" t="s">
        <v>10</v>
      </c>
      <c r="E42" s="29"/>
      <c r="F42" s="29"/>
    </row>
    <row r="43" spans="3:6" x14ac:dyDescent="0.4">
      <c r="C43" s="29" t="s">
        <v>11</v>
      </c>
    </row>
    <row r="44" spans="3:6" x14ac:dyDescent="0.4">
      <c r="C44" s="29" t="s">
        <v>6</v>
      </c>
    </row>
  </sheetData>
  <protectedRanges>
    <protectedRange algorithmName="SHA-512" hashValue="5wUjvXJp2OjHXbVGbfhqerCt7xcdu3g66dXF1P2WbHI4CloFUmVVVhbZnSzhsKoVtRCTSgg57jV7o2ZszRpWtw==" saltValue="e9I1vnstPmYcFT9SaMvR0Q==" spinCount="100000" sqref="D5:E5" name="Range1"/>
  </protectedRanges>
  <mergeCells count="4">
    <mergeCell ref="K4:K5"/>
    <mergeCell ref="D3:E3"/>
    <mergeCell ref="I19:K19"/>
    <mergeCell ref="C2:E2"/>
  </mergeCells>
  <hyperlinks>
    <hyperlink ref="F2" r:id="rId1" xr:uid="{00000000-0004-0000-0000-000000000000}"/>
  </hyperlinks>
  <pageMargins left="0.25" right="0.25" top="0.75" bottom="0.75" header="0.3" footer="0.3"/>
  <pageSetup scale="76" orientation="landscape" horizontalDpi="300" verticalDpi="30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E6DD65-A4E8-4A44-A344-3E9947920630}">
  <dimension ref="A1:V41"/>
  <sheetViews>
    <sheetView tabSelected="1" zoomScale="95" zoomScaleNormal="95" workbookViewId="0">
      <selection activeCell="C52" sqref="C52"/>
    </sheetView>
  </sheetViews>
  <sheetFormatPr defaultRowHeight="14.25" x14ac:dyDescent="0.45"/>
  <cols>
    <col min="1" max="1" width="11.5" style="85" customWidth="1"/>
    <col min="2" max="7" width="9" style="88"/>
    <col min="8" max="10" width="6" style="85" bestFit="1" customWidth="1"/>
    <col min="11" max="11" width="13.25" style="87" customWidth="1"/>
    <col min="12" max="13" width="9" style="87"/>
    <col min="14" max="14" width="9" style="86"/>
    <col min="15" max="16384" width="9" style="85"/>
  </cols>
  <sheetData>
    <row r="1" spans="2:14" s="150" customFormat="1" ht="30.4" customHeight="1" x14ac:dyDescent="0.45">
      <c r="B1" s="150" t="s">
        <v>30</v>
      </c>
      <c r="C1" s="150" t="s">
        <v>31</v>
      </c>
      <c r="D1" s="150" t="s">
        <v>43</v>
      </c>
      <c r="E1" s="150" t="s">
        <v>32</v>
      </c>
      <c r="F1" s="150" t="s">
        <v>33</v>
      </c>
      <c r="G1" s="150" t="s">
        <v>34</v>
      </c>
      <c r="H1" s="150" t="s">
        <v>35</v>
      </c>
      <c r="I1" s="150" t="s">
        <v>36</v>
      </c>
      <c r="J1" s="150" t="s">
        <v>37</v>
      </c>
      <c r="K1" s="150" t="s">
        <v>38</v>
      </c>
      <c r="L1" s="150" t="s">
        <v>39</v>
      </c>
      <c r="M1" s="150" t="s">
        <v>40</v>
      </c>
      <c r="N1" s="150" t="s">
        <v>41</v>
      </c>
    </row>
    <row r="2" spans="2:14" x14ac:dyDescent="0.45">
      <c r="B2" s="149" t="s">
        <v>54</v>
      </c>
      <c r="C2" s="149"/>
      <c r="D2" s="149"/>
      <c r="E2" s="149" t="s">
        <v>95</v>
      </c>
      <c r="F2" s="149"/>
      <c r="G2" s="149"/>
      <c r="H2" s="148" t="s">
        <v>49</v>
      </c>
      <c r="I2" s="148"/>
      <c r="J2" s="148"/>
      <c r="K2" s="147" t="s">
        <v>56</v>
      </c>
      <c r="L2" s="146"/>
      <c r="M2" s="146"/>
      <c r="N2" s="86" t="s">
        <v>49</v>
      </c>
    </row>
    <row r="3" spans="2:14" s="142" customFormat="1" ht="15" x14ac:dyDescent="0.4">
      <c r="B3" s="142" t="s">
        <v>53</v>
      </c>
      <c r="C3" s="142" t="s">
        <v>51</v>
      </c>
      <c r="D3" s="142" t="s">
        <v>50</v>
      </c>
      <c r="E3" s="142" t="s">
        <v>53</v>
      </c>
      <c r="F3" s="142" t="s">
        <v>51</v>
      </c>
      <c r="G3" s="142" t="s">
        <v>52</v>
      </c>
      <c r="H3" s="145"/>
      <c r="I3" s="145"/>
      <c r="J3" s="145"/>
      <c r="K3" s="144" t="s">
        <v>61</v>
      </c>
      <c r="L3" s="131" t="s">
        <v>57</v>
      </c>
      <c r="M3" s="131" t="s">
        <v>58</v>
      </c>
      <c r="N3" s="143"/>
    </row>
    <row r="4" spans="2:14" x14ac:dyDescent="0.45">
      <c r="B4" s="141">
        <v>1</v>
      </c>
      <c r="C4" s="141">
        <f>B4*0.33</f>
        <v>0.33</v>
      </c>
      <c r="D4" s="141">
        <f>B4*0.66</f>
        <v>0.66</v>
      </c>
      <c r="E4" s="140">
        <f>2*SQRT((B4/3.1415))</f>
        <v>1.1283958068551208</v>
      </c>
      <c r="F4" s="140">
        <f>2*SQRT((C4/3.1415))</f>
        <v>0.64821404025700669</v>
      </c>
      <c r="G4" s="140">
        <f>2*SQRT((D4/3.1415))</f>
        <v>0.91671308705211818</v>
      </c>
      <c r="H4" s="86">
        <f>E4*E4*3.1415/4</f>
        <v>1</v>
      </c>
      <c r="I4" s="86">
        <f>F4*F4*3.1415/4</f>
        <v>0.33</v>
      </c>
      <c r="J4" s="86">
        <f>G4*G4*3.1415/4</f>
        <v>0.65999999999999992</v>
      </c>
      <c r="K4" s="131">
        <f>F4/2</f>
        <v>0.32410702012850334</v>
      </c>
      <c r="L4" s="131">
        <f>(E4-G4)/2</f>
        <v>0.10584135990150129</v>
      </c>
      <c r="M4" s="131">
        <f>(G4-F4)/2</f>
        <v>0.13424952339755575</v>
      </c>
      <c r="N4" s="86">
        <f>K4+(L4*2)+(M4*2)</f>
        <v>0.80428878672661741</v>
      </c>
    </row>
    <row r="5" spans="2:14" x14ac:dyDescent="0.45">
      <c r="B5" s="141">
        <v>2</v>
      </c>
      <c r="C5" s="141">
        <f>B5*0.33</f>
        <v>0.66</v>
      </c>
      <c r="D5" s="141">
        <f>B5*0.66</f>
        <v>1.32</v>
      </c>
      <c r="E5" s="140">
        <f>2*SQRT((B5/3.1415))</f>
        <v>1.5957926537794433</v>
      </c>
      <c r="F5" s="140">
        <f>2*SQRT((C5/3.1415))</f>
        <v>0.91671308705211818</v>
      </c>
      <c r="G5" s="140">
        <f>2*SQRT((D5/3.1415))</f>
        <v>1.2964280805140134</v>
      </c>
      <c r="H5" s="86">
        <f>E5*E5*3.1415/4</f>
        <v>2.0000000000000004</v>
      </c>
      <c r="I5" s="86">
        <f>F5*F5*3.1415/4</f>
        <v>0.65999999999999992</v>
      </c>
      <c r="J5" s="86">
        <f>G5*G5*3.1415/4</f>
        <v>1.32</v>
      </c>
      <c r="K5" s="131">
        <f>F5/2</f>
        <v>0.45835654352605909</v>
      </c>
      <c r="L5" s="131">
        <f>(E5-G5)/2</f>
        <v>0.14968228663271499</v>
      </c>
      <c r="M5" s="131">
        <f>(G5-F5)/2</f>
        <v>0.18985749673094759</v>
      </c>
      <c r="N5" s="86">
        <f>K5+(L5*2)+(M5*2)</f>
        <v>1.1374361102533843</v>
      </c>
    </row>
    <row r="6" spans="2:14" x14ac:dyDescent="0.45">
      <c r="B6" s="141">
        <v>3</v>
      </c>
      <c r="C6" s="141">
        <f>B6*0.33</f>
        <v>0.99</v>
      </c>
      <c r="D6" s="141">
        <f>B6*0.66</f>
        <v>1.98</v>
      </c>
      <c r="E6" s="140">
        <f>2*SQRT((B6/3.1415))</f>
        <v>1.9544388685207468</v>
      </c>
      <c r="F6" s="140">
        <f>2*SQRT((C6/3.1415))</f>
        <v>1.1227396519046331</v>
      </c>
      <c r="G6" s="140">
        <f>2*SQRT((D6/3.1415))</f>
        <v>1.5877936427375801</v>
      </c>
      <c r="H6" s="86">
        <f>E6*E6*3.1415/4</f>
        <v>3</v>
      </c>
      <c r="I6" s="86">
        <f>F6*F6*3.1415/4</f>
        <v>0.98999999999999988</v>
      </c>
      <c r="J6" s="86">
        <f>G6*G6*3.1415/4</f>
        <v>1.9800000000000004</v>
      </c>
      <c r="K6" s="131">
        <f>F6/2</f>
        <v>0.56136982595231655</v>
      </c>
      <c r="L6" s="131">
        <f>(E6-G6)/2</f>
        <v>0.18332261289158336</v>
      </c>
      <c r="M6" s="131">
        <f>(G6-F6)/2</f>
        <v>0.23252699541647348</v>
      </c>
      <c r="N6" s="86">
        <f>K6+(L6*2)+(M6*2)</f>
        <v>1.3930690425684302</v>
      </c>
    </row>
    <row r="7" spans="2:14" x14ac:dyDescent="0.45">
      <c r="B7" s="141">
        <v>4</v>
      </c>
      <c r="C7" s="141">
        <f>B7*0.33</f>
        <v>1.32</v>
      </c>
      <c r="D7" s="141">
        <f>B7*0.66</f>
        <v>2.64</v>
      </c>
      <c r="E7" s="140">
        <f>2*SQRT((B7/3.1415))</f>
        <v>2.2567916137102415</v>
      </c>
      <c r="F7" s="140">
        <f>2*SQRT((C7/3.1415))</f>
        <v>1.2964280805140134</v>
      </c>
      <c r="G7" s="140">
        <f>2*SQRT((D7/3.1415))</f>
        <v>1.8334261741042364</v>
      </c>
      <c r="H7" s="86">
        <f>E7*E7*3.1415/4</f>
        <v>4</v>
      </c>
      <c r="I7" s="86">
        <f>F7*F7*3.1415/4</f>
        <v>1.32</v>
      </c>
      <c r="J7" s="86">
        <f>G7*G7*3.1415/4</f>
        <v>2.6399999999999997</v>
      </c>
      <c r="K7" s="131">
        <f>F7/2</f>
        <v>0.64821404025700669</v>
      </c>
      <c r="L7" s="131">
        <f>(E7-G7)/2</f>
        <v>0.21168271980300257</v>
      </c>
      <c r="M7" s="131">
        <f>(G7-F7)/2</f>
        <v>0.2684990467951115</v>
      </c>
      <c r="N7" s="86">
        <f>K7+(L7*2)+(M7*2)</f>
        <v>1.6085775734532348</v>
      </c>
    </row>
    <row r="8" spans="2:14" x14ac:dyDescent="0.45">
      <c r="B8" s="141">
        <v>5</v>
      </c>
      <c r="C8" s="141">
        <f>B8*0.33</f>
        <v>1.6500000000000001</v>
      </c>
      <c r="D8" s="141">
        <f>B8*0.66</f>
        <v>3.3000000000000003</v>
      </c>
      <c r="E8" s="140">
        <f>2*SQRT((B8/3.1415))</f>
        <v>2.5231697296537732</v>
      </c>
      <c r="F8" s="140">
        <f>2*SQRT((C8/3.1415))</f>
        <v>1.4494506579844522</v>
      </c>
      <c r="G8" s="140">
        <f>2*SQRT((D8/3.1415))</f>
        <v>2.0498327785122186</v>
      </c>
      <c r="H8" s="86">
        <f>E8*E8*3.1415/4</f>
        <v>5</v>
      </c>
      <c r="I8" s="86">
        <f>F8*F8*3.1415/4</f>
        <v>1.6500000000000001</v>
      </c>
      <c r="J8" s="86">
        <f>G8*G8*3.1415/4</f>
        <v>3.2999999999999994</v>
      </c>
      <c r="K8" s="131">
        <f>F8/2</f>
        <v>0.72472532899222608</v>
      </c>
      <c r="L8" s="131">
        <f>(E8-G8)/2</f>
        <v>0.2366684755707773</v>
      </c>
      <c r="M8" s="131">
        <f>(G8-F8)/2</f>
        <v>0.3001910602638832</v>
      </c>
      <c r="N8" s="86">
        <f>K8+(L8*2)+(M8*2)</f>
        <v>1.7984444006615472</v>
      </c>
    </row>
    <row r="9" spans="2:14" x14ac:dyDescent="0.45">
      <c r="B9" s="141">
        <v>6</v>
      </c>
      <c r="C9" s="141">
        <f>B9*0.33</f>
        <v>1.98</v>
      </c>
      <c r="D9" s="141">
        <f>B9*0.66</f>
        <v>3.96</v>
      </c>
      <c r="E9" s="140">
        <f>2*SQRT((B9/3.1415))</f>
        <v>2.7639939546911663</v>
      </c>
      <c r="F9" s="140">
        <f>2*SQRT((C9/3.1415))</f>
        <v>1.5877936427375801</v>
      </c>
      <c r="G9" s="140">
        <f>2*SQRT((D9/3.1415))</f>
        <v>2.2454793038092662</v>
      </c>
      <c r="H9" s="86">
        <f>E9*E9*3.1415/4</f>
        <v>6</v>
      </c>
      <c r="I9" s="86">
        <f>F9*F9*3.1415/4</f>
        <v>1.9800000000000004</v>
      </c>
      <c r="J9" s="86">
        <f>G9*G9*3.1415/4</f>
        <v>3.9599999999999995</v>
      </c>
      <c r="K9" s="131">
        <f>F9/2</f>
        <v>0.79389682136879003</v>
      </c>
      <c r="L9" s="131">
        <f>(E9-G9)/2</f>
        <v>0.25925732544095004</v>
      </c>
      <c r="M9" s="131">
        <f>(G9-F9)/2</f>
        <v>0.32884283053584307</v>
      </c>
      <c r="N9" s="86">
        <f>K9+(L9*2)+(M9*2)</f>
        <v>1.9700971333223762</v>
      </c>
    </row>
    <row r="10" spans="2:14" x14ac:dyDescent="0.45">
      <c r="B10" s="141">
        <v>7</v>
      </c>
      <c r="C10" s="141">
        <f>B10*0.33</f>
        <v>2.31</v>
      </c>
      <c r="D10" s="141">
        <f>B10*0.66</f>
        <v>4.62</v>
      </c>
      <c r="E10" s="140">
        <f>2*SQRT((B10/3.1415))</f>
        <v>2.9854546853867219</v>
      </c>
      <c r="F10" s="140">
        <f>2*SQRT((C10/3.1415))</f>
        <v>1.7150131468604506</v>
      </c>
      <c r="G10" s="140">
        <f>2*SQRT((D10/3.1415))</f>
        <v>2.42539485193821</v>
      </c>
      <c r="H10" s="86">
        <f>E10*E10*3.1415/4</f>
        <v>6.9999999999999982</v>
      </c>
      <c r="I10" s="86">
        <f>F10*F10*3.1415/4</f>
        <v>2.31</v>
      </c>
      <c r="J10" s="86">
        <f>G10*G10*3.1415/4</f>
        <v>4.62</v>
      </c>
      <c r="K10" s="131">
        <f>F10/2</f>
        <v>0.85750657343022529</v>
      </c>
      <c r="L10" s="131">
        <f>(E10-G10)/2</f>
        <v>0.28002991672425592</v>
      </c>
      <c r="M10" s="131">
        <f>(G10-F10)/2</f>
        <v>0.35519085253887972</v>
      </c>
      <c r="N10" s="86">
        <f>K10+(L10*2)+(M10*2)</f>
        <v>2.1279481119564965</v>
      </c>
    </row>
    <row r="11" spans="2:14" x14ac:dyDescent="0.45">
      <c r="B11" s="141">
        <v>8</v>
      </c>
      <c r="C11" s="141">
        <f>B11*0.33</f>
        <v>2.64</v>
      </c>
      <c r="D11" s="141">
        <f>B11*0.66</f>
        <v>5.28</v>
      </c>
      <c r="E11" s="140">
        <f>2*SQRT((B11/3.1415))</f>
        <v>3.1915853075588867</v>
      </c>
      <c r="F11" s="140">
        <f>2*SQRT((C11/3.1415))</f>
        <v>1.8334261741042364</v>
      </c>
      <c r="G11" s="140">
        <f>2*SQRT((D11/3.1415))</f>
        <v>2.5928561610280267</v>
      </c>
      <c r="H11" s="86">
        <f>E11*E11*3.1415/4</f>
        <v>8.0000000000000018</v>
      </c>
      <c r="I11" s="86">
        <f>F11*F11*3.1415/4</f>
        <v>2.6399999999999997</v>
      </c>
      <c r="J11" s="86">
        <f>G11*G11*3.1415/4</f>
        <v>5.28</v>
      </c>
      <c r="K11" s="131">
        <f>F11/2</f>
        <v>0.91671308705211818</v>
      </c>
      <c r="L11" s="131">
        <f>(E11-G11)/2</f>
        <v>0.29936457326542998</v>
      </c>
      <c r="M11" s="131">
        <f>(G11-F11)/2</f>
        <v>0.37971499346189519</v>
      </c>
      <c r="N11" s="86">
        <f>K11+(L11*2)+(M11*2)</f>
        <v>2.2748722205067686</v>
      </c>
    </row>
    <row r="12" spans="2:14" x14ac:dyDescent="0.45">
      <c r="B12" s="141">
        <v>9</v>
      </c>
      <c r="C12" s="141">
        <f>B12*0.33</f>
        <v>2.97</v>
      </c>
      <c r="D12" s="141">
        <f>B12*0.66</f>
        <v>5.94</v>
      </c>
      <c r="E12" s="140">
        <f>2*SQRT((B12/3.1415))</f>
        <v>3.3851874205653623</v>
      </c>
      <c r="F12" s="140">
        <f>2*SQRT((C12/3.1415))</f>
        <v>1.9446421207710201</v>
      </c>
      <c r="G12" s="140">
        <f>2*SQRT((D12/3.1415))</f>
        <v>2.7501392611563547</v>
      </c>
      <c r="H12" s="86">
        <f>E12*E12*3.1415/4</f>
        <v>9</v>
      </c>
      <c r="I12" s="86">
        <f>F12*F12*3.1415/4</f>
        <v>2.97</v>
      </c>
      <c r="J12" s="86">
        <f>G12*G12*3.1415/4</f>
        <v>5.94</v>
      </c>
      <c r="K12" s="131">
        <f>F12/2</f>
        <v>0.97232106038551003</v>
      </c>
      <c r="L12" s="131">
        <f>(E12-G12)/2</f>
        <v>0.3175240797045038</v>
      </c>
      <c r="M12" s="131">
        <f>(G12-F12)/2</f>
        <v>0.4027485701926673</v>
      </c>
      <c r="N12" s="86">
        <f>K12+(L12*2)+(M12*2)</f>
        <v>2.4128663601798523</v>
      </c>
    </row>
    <row r="13" spans="2:14" x14ac:dyDescent="0.45">
      <c r="B13" s="141">
        <v>10</v>
      </c>
      <c r="C13" s="141">
        <f>B13*0.33</f>
        <v>3.3000000000000003</v>
      </c>
      <c r="D13" s="141">
        <f>B13*0.66</f>
        <v>6.6000000000000005</v>
      </c>
      <c r="E13" s="140">
        <f>2*SQRT((B13/3.1415))</f>
        <v>3.5683008518456218</v>
      </c>
      <c r="F13" s="140">
        <f>2*SQRT((C13/3.1415))</f>
        <v>2.0498327785122186</v>
      </c>
      <c r="G13" s="140">
        <f>2*SQRT((D13/3.1415))</f>
        <v>2.8989013159689043</v>
      </c>
      <c r="H13" s="86">
        <f>E13*E13*3.1415/4</f>
        <v>10.000000000000002</v>
      </c>
      <c r="I13" s="86">
        <f>F13*F13*3.1415/4</f>
        <v>3.2999999999999994</v>
      </c>
      <c r="J13" s="86">
        <f>G13*G13*3.1415/4</f>
        <v>6.6000000000000005</v>
      </c>
      <c r="K13" s="131">
        <f>F13/2</f>
        <v>1.0249163892561093</v>
      </c>
      <c r="L13" s="131">
        <f>(E13-G13)/2</f>
        <v>0.33469976793835876</v>
      </c>
      <c r="M13" s="131">
        <f>(G13-F13)/2</f>
        <v>0.42453426872834288</v>
      </c>
      <c r="N13" s="86">
        <f>K13+(L13*2)+(M13*2)</f>
        <v>2.5433844625895126</v>
      </c>
    </row>
    <row r="14" spans="2:14" x14ac:dyDescent="0.45">
      <c r="B14" s="141">
        <v>11</v>
      </c>
      <c r="C14" s="141">
        <f>B14*0.33</f>
        <v>3.6300000000000003</v>
      </c>
      <c r="D14" s="141">
        <f>B14*0.66</f>
        <v>7.2600000000000007</v>
      </c>
      <c r="E14" s="140">
        <f>2*SQRT((B14/3.1415))</f>
        <v>3.7424655063487768</v>
      </c>
      <c r="F14" s="140">
        <f>2*SQRT((C14/3.1415))</f>
        <v>2.1498827553728215</v>
      </c>
      <c r="G14" s="140">
        <f>2*SQRT((D14/3.1415))</f>
        <v>3.0403933501602833</v>
      </c>
      <c r="H14" s="86">
        <f>E14*E14*3.1415/4</f>
        <v>10.999999999999998</v>
      </c>
      <c r="I14" s="86">
        <f>F14*F14*3.1415/4</f>
        <v>3.63</v>
      </c>
      <c r="J14" s="86">
        <f>G14*G14*3.1415/4</f>
        <v>7.2600000000000016</v>
      </c>
      <c r="K14" s="131">
        <f>F14/2</f>
        <v>1.0749413776864107</v>
      </c>
      <c r="L14" s="131">
        <f>(E14-G14)/2</f>
        <v>0.35103607809424675</v>
      </c>
      <c r="M14" s="131">
        <f>(G14-F14)/2</f>
        <v>0.44525529739373093</v>
      </c>
      <c r="N14" s="86">
        <f>K14+(L14*2)+(M14*2)</f>
        <v>2.6675241286623663</v>
      </c>
    </row>
    <row r="15" spans="2:14" x14ac:dyDescent="0.45">
      <c r="B15" s="141">
        <v>12</v>
      </c>
      <c r="C15" s="141">
        <f>B15*0.33</f>
        <v>3.96</v>
      </c>
      <c r="D15" s="141">
        <f>B15*0.66</f>
        <v>7.92</v>
      </c>
      <c r="E15" s="140">
        <f>2*SQRT((B15/3.1415))</f>
        <v>3.9088777370414935</v>
      </c>
      <c r="F15" s="140">
        <f>2*SQRT((C15/3.1415))</f>
        <v>2.2454793038092662</v>
      </c>
      <c r="G15" s="140">
        <f>2*SQRT((D15/3.1415))</f>
        <v>3.1755872854751601</v>
      </c>
      <c r="H15" s="86">
        <f>E15*E15*3.1415/4</f>
        <v>12</v>
      </c>
      <c r="I15" s="86">
        <f>F15*F15*3.1415/4</f>
        <v>3.9599999999999995</v>
      </c>
      <c r="J15" s="86">
        <f>G15*G15*3.1415/4</f>
        <v>7.9200000000000017</v>
      </c>
      <c r="K15" s="131">
        <f>F15/2</f>
        <v>1.1227396519046331</v>
      </c>
      <c r="L15" s="131">
        <f>(E15-G15)/2</f>
        <v>0.36664522578316672</v>
      </c>
      <c r="M15" s="131">
        <f>(G15-F15)/2</f>
        <v>0.46505399083294696</v>
      </c>
      <c r="N15" s="86">
        <f>K15+(L15*2)+(M15*2)</f>
        <v>2.7861380851368605</v>
      </c>
    </row>
    <row r="16" spans="2:14" ht="54" customHeight="1" x14ac:dyDescent="0.45"/>
    <row r="17" spans="1:22" s="134" customFormat="1" x14ac:dyDescent="0.45">
      <c r="A17" s="134" t="s">
        <v>94</v>
      </c>
      <c r="B17" s="138">
        <f>B15/B8</f>
        <v>2.4</v>
      </c>
      <c r="C17" s="96" t="s">
        <v>93</v>
      </c>
      <c r="D17" s="139">
        <f>(B17*B17)*3.1415/4</f>
        <v>4.5237600000000002</v>
      </c>
      <c r="E17" s="139" t="s">
        <v>92</v>
      </c>
      <c r="F17" s="138">
        <f>D17/2</f>
        <v>2.2618800000000001</v>
      </c>
      <c r="G17" s="137" t="s">
        <v>91</v>
      </c>
      <c r="H17" s="135"/>
      <c r="I17" s="135">
        <f>SQRT(F17/3.1415*4)</f>
        <v>1.697056274847714</v>
      </c>
      <c r="J17" s="136" t="s">
        <v>90</v>
      </c>
      <c r="K17" s="136"/>
      <c r="L17" s="87">
        <f>(B17-I17)/2</f>
        <v>0.35147186257614293</v>
      </c>
      <c r="M17" s="87" t="s">
        <v>89</v>
      </c>
      <c r="N17" s="135"/>
    </row>
    <row r="18" spans="1:22" ht="14.65" thickBot="1" x14ac:dyDescent="0.5">
      <c r="A18" s="134" t="s">
        <v>88</v>
      </c>
      <c r="P18" s="134" t="s">
        <v>87</v>
      </c>
      <c r="S18" s="96" t="s">
        <v>86</v>
      </c>
      <c r="U18" s="133" t="s">
        <v>85</v>
      </c>
      <c r="V18" s="133"/>
    </row>
    <row r="19" spans="1:22" x14ac:dyDescent="0.45">
      <c r="B19" s="124" t="s">
        <v>84</v>
      </c>
      <c r="C19" s="101"/>
      <c r="D19" s="101"/>
      <c r="E19" s="101"/>
      <c r="F19" s="101"/>
      <c r="G19" s="101"/>
      <c r="H19" s="101"/>
      <c r="I19" s="101"/>
      <c r="J19" s="123"/>
      <c r="K19" s="122" t="s">
        <v>56</v>
      </c>
      <c r="L19" s="121"/>
      <c r="M19" s="120"/>
      <c r="S19" s="96" t="s">
        <v>83</v>
      </c>
      <c r="T19" s="111"/>
    </row>
    <row r="20" spans="1:22" ht="14.65" thickBot="1" x14ac:dyDescent="0.5">
      <c r="B20" s="132"/>
      <c r="C20" s="116"/>
      <c r="D20" s="116"/>
      <c r="E20" s="116"/>
      <c r="F20" s="116"/>
      <c r="G20" s="116"/>
      <c r="H20" s="116"/>
      <c r="I20" s="116"/>
      <c r="J20" s="115"/>
      <c r="K20" s="114" t="s">
        <v>62</v>
      </c>
      <c r="L20" s="113" t="s">
        <v>59</v>
      </c>
      <c r="M20" s="112" t="s">
        <v>60</v>
      </c>
      <c r="R20" s="85" t="s">
        <v>81</v>
      </c>
      <c r="S20" s="88" t="s">
        <v>82</v>
      </c>
      <c r="T20" s="111" t="s">
        <v>81</v>
      </c>
    </row>
    <row r="21" spans="1:22" ht="14.65" thickBot="1" x14ac:dyDescent="0.5">
      <c r="B21" s="77">
        <v>2.4</v>
      </c>
      <c r="C21" s="108">
        <f>B21*0.33</f>
        <v>0.79200000000000004</v>
      </c>
      <c r="D21" s="108">
        <f>B21*0.66</f>
        <v>1.5840000000000001</v>
      </c>
      <c r="E21" s="107">
        <f>2*SQRT((B21/3.1415))</f>
        <v>1.7481032671520653</v>
      </c>
      <c r="F21" s="107">
        <f>2*SQRT((C21/3.1415))</f>
        <v>1.0042088730772845</v>
      </c>
      <c r="G21" s="107">
        <f>2*SQRT((D21/3.1415))</f>
        <v>1.4201658077612977</v>
      </c>
      <c r="H21" s="106">
        <f>E21*E21*3.1415/4</f>
        <v>2.4</v>
      </c>
      <c r="I21" s="106">
        <f>F21*F21*3.1415/4</f>
        <v>0.79200000000000015</v>
      </c>
      <c r="J21" s="105">
        <f>G21*G21*3.1415/4</f>
        <v>1.5840000000000005</v>
      </c>
      <c r="K21" s="104">
        <f>F21/2</f>
        <v>0.50210443653864223</v>
      </c>
      <c r="L21" s="103">
        <f>(E21-G21)/2</f>
        <v>0.16396872969538379</v>
      </c>
      <c r="M21" s="102">
        <f>(G21-F21)/2</f>
        <v>0.20797846734200665</v>
      </c>
      <c r="R21" s="85" t="s">
        <v>20</v>
      </c>
      <c r="S21" s="88" t="s">
        <v>80</v>
      </c>
      <c r="T21" s="111" t="s">
        <v>79</v>
      </c>
    </row>
    <row r="22" spans="1:22" ht="14.65" thickBot="1" x14ac:dyDescent="0.5">
      <c r="K22" s="131"/>
      <c r="L22" s="131"/>
      <c r="M22" s="131"/>
      <c r="R22" s="85" t="s">
        <v>78</v>
      </c>
      <c r="S22" s="118" t="s">
        <v>77</v>
      </c>
      <c r="T22" s="111" t="s">
        <v>76</v>
      </c>
    </row>
    <row r="23" spans="1:22" ht="28.5" customHeight="1" thickBot="1" x14ac:dyDescent="0.5">
      <c r="B23" s="130"/>
      <c r="C23" s="129"/>
      <c r="D23" s="129"/>
      <c r="E23" s="129"/>
      <c r="F23" s="129"/>
      <c r="G23" s="129"/>
      <c r="H23" s="128"/>
      <c r="I23" s="128"/>
      <c r="J23" s="128"/>
      <c r="K23" s="127"/>
      <c r="L23" s="127"/>
      <c r="M23" s="126"/>
      <c r="S23" s="125" t="s">
        <v>75</v>
      </c>
    </row>
    <row r="24" spans="1:22" x14ac:dyDescent="0.45">
      <c r="B24" s="124" t="s">
        <v>55</v>
      </c>
      <c r="C24" s="101"/>
      <c r="D24" s="101"/>
      <c r="E24" s="101"/>
      <c r="F24" s="101"/>
      <c r="G24" s="101"/>
      <c r="H24" s="101"/>
      <c r="I24" s="101"/>
      <c r="J24" s="123"/>
      <c r="K24" s="122" t="s">
        <v>56</v>
      </c>
      <c r="L24" s="121"/>
      <c r="M24" s="120"/>
      <c r="R24" s="119">
        <f>(2.4-1.7)/2</f>
        <v>0.35</v>
      </c>
      <c r="S24" s="118" t="s">
        <v>74</v>
      </c>
      <c r="T24" s="85">
        <f>(2.4-1.93)/2</f>
        <v>0.23499999999999999</v>
      </c>
    </row>
    <row r="25" spans="1:22" ht="14.65" thickBot="1" x14ac:dyDescent="0.5">
      <c r="B25" s="117"/>
      <c r="C25" s="116"/>
      <c r="D25" s="116"/>
      <c r="E25" s="116"/>
      <c r="F25" s="116"/>
      <c r="G25" s="116"/>
      <c r="H25" s="116"/>
      <c r="I25" s="116"/>
      <c r="J25" s="115"/>
      <c r="K25" s="114" t="s">
        <v>62</v>
      </c>
      <c r="L25" s="113" t="s">
        <v>59</v>
      </c>
      <c r="M25" s="112" t="s">
        <v>60</v>
      </c>
      <c r="T25" s="85">
        <f>(1.93-1.38)/2</f>
        <v>0.27500000000000002</v>
      </c>
    </row>
    <row r="26" spans="1:22" ht="14.65" thickBot="1" x14ac:dyDescent="0.5">
      <c r="A26" s="111" t="s">
        <v>73</v>
      </c>
      <c r="B26" s="110">
        <f>E26*E26*3.1415/4</f>
        <v>4.5237600000000002</v>
      </c>
      <c r="C26" s="109">
        <f>B26*0.33</f>
        <v>1.4928408000000002</v>
      </c>
      <c r="D26" s="108">
        <f>B26*0.66</f>
        <v>2.9856816000000004</v>
      </c>
      <c r="E26" s="78">
        <v>2.4</v>
      </c>
      <c r="F26" s="107">
        <f>2*SQRT((C26/3.1415))</f>
        <v>1.3786950351691269</v>
      </c>
      <c r="G26" s="107">
        <f>2*SQRT((D26/3.1415))</f>
        <v>1.9497692171126304</v>
      </c>
      <c r="H26" s="106">
        <f>E26*E26*3.1415/4</f>
        <v>4.5237600000000002</v>
      </c>
      <c r="I26" s="106">
        <f>F26*F26*3.1415/4</f>
        <v>1.4928408000000002</v>
      </c>
      <c r="J26" s="105">
        <f>G26*G26*3.1415/4</f>
        <v>2.9856815999999999</v>
      </c>
      <c r="K26" s="104">
        <f>F26/2</f>
        <v>0.68934751758456347</v>
      </c>
      <c r="L26" s="103">
        <f>(E26-G26)/2</f>
        <v>0.22511539144368475</v>
      </c>
      <c r="M26" s="102">
        <f>(G26-F26)/2</f>
        <v>0.28553709097175173</v>
      </c>
    </row>
    <row r="27" spans="1:22" x14ac:dyDescent="0.45">
      <c r="B27" s="95"/>
      <c r="C27" s="101" t="s">
        <v>63</v>
      </c>
      <c r="D27" s="101"/>
      <c r="E27" s="88">
        <f>E26*3.1415</f>
        <v>7.5396000000000001</v>
      </c>
      <c r="F27" s="88">
        <f>F26*3.1415</f>
        <v>4.3311704529838124</v>
      </c>
      <c r="G27" s="88">
        <f>G26*3.1415</f>
        <v>6.1251999955593286</v>
      </c>
      <c r="M27" s="94"/>
    </row>
    <row r="28" spans="1:22" x14ac:dyDescent="0.45">
      <c r="B28" s="100">
        <v>7</v>
      </c>
      <c r="C28" s="97" t="s">
        <v>65</v>
      </c>
      <c r="D28" s="97"/>
      <c r="E28" s="88">
        <f>E27*B28*B29</f>
        <v>422.2176</v>
      </c>
      <c r="F28" s="88">
        <f>F27*B28*B29</f>
        <v>242.5455453670935</v>
      </c>
      <c r="G28" s="88">
        <f>G27*B28*B29</f>
        <v>343.01119975132241</v>
      </c>
      <c r="H28" s="99" t="s">
        <v>66</v>
      </c>
      <c r="I28" s="99"/>
      <c r="M28" s="94"/>
    </row>
    <row r="29" spans="1:22" x14ac:dyDescent="0.45">
      <c r="B29" s="98">
        <v>8</v>
      </c>
      <c r="C29" s="97" t="s">
        <v>64</v>
      </c>
      <c r="D29" s="97"/>
      <c r="E29" s="96" t="s">
        <v>59</v>
      </c>
      <c r="F29" s="96" t="s">
        <v>60</v>
      </c>
      <c r="G29" s="96" t="s">
        <v>69</v>
      </c>
      <c r="M29" s="94"/>
    </row>
    <row r="30" spans="1:22" x14ac:dyDescent="0.45">
      <c r="B30" s="95"/>
      <c r="D30" s="88" t="s">
        <v>67</v>
      </c>
      <c r="E30" s="88">
        <f>E28/E27</f>
        <v>56</v>
      </c>
      <c r="F30" s="88">
        <f>F28/F27</f>
        <v>56</v>
      </c>
      <c r="G30" s="88">
        <f>G28/G27</f>
        <v>56</v>
      </c>
      <c r="M30" s="94"/>
      <c r="O30" s="85" t="s">
        <v>72</v>
      </c>
      <c r="U30" s="85" t="s">
        <v>71</v>
      </c>
    </row>
    <row r="31" spans="1:22" ht="14.65" thickBot="1" x14ac:dyDescent="0.5">
      <c r="B31" s="93"/>
      <c r="C31" s="92" t="s">
        <v>68</v>
      </c>
      <c r="D31" s="92"/>
      <c r="E31" s="92">
        <f>DEGREES(ATAN(B28/E28))</f>
        <v>0.94982709288044342</v>
      </c>
      <c r="F31" s="92">
        <f>DEGREES(ATAN(B28/F28))</f>
        <v>1.6531293403678293</v>
      </c>
      <c r="G31" s="92">
        <f>DEGREES(ATAN(B28/G28))</f>
        <v>1.1691011646185629</v>
      </c>
      <c r="H31" s="91"/>
      <c r="I31" s="91"/>
      <c r="J31" s="91"/>
      <c r="K31" s="90"/>
      <c r="L31" s="90"/>
      <c r="M31" s="89"/>
    </row>
    <row r="41" spans="5:5" x14ac:dyDescent="0.45">
      <c r="E41" s="88" t="s">
        <v>70</v>
      </c>
    </row>
  </sheetData>
  <mergeCells count="13">
    <mergeCell ref="U18:V18"/>
    <mergeCell ref="C29:D29"/>
    <mergeCell ref="C28:D28"/>
    <mergeCell ref="B24:J25"/>
    <mergeCell ref="B19:J20"/>
    <mergeCell ref="C27:D27"/>
    <mergeCell ref="J17:K17"/>
    <mergeCell ref="K24:M24"/>
    <mergeCell ref="B2:D2"/>
    <mergeCell ref="E2:G2"/>
    <mergeCell ref="H2:J2"/>
    <mergeCell ref="K19:M19"/>
    <mergeCell ref="K2:M2"/>
  </mergeCells>
  <conditionalFormatting sqref="N4:N15">
    <cfRule type="cellIs" dxfId="2" priority="3" operator="equal">
      <formula>$E$13</formula>
    </cfRule>
  </conditionalFormatting>
  <conditionalFormatting sqref="P10">
    <cfRule type="cellIs" dxfId="1" priority="2" operator="equal">
      <formula>"D:D"</formula>
    </cfRule>
  </conditionalFormatting>
  <conditionalFormatting sqref="N4:N15 N17:N26">
    <cfRule type="cellIs" dxfId="0" priority="1" operator="equal">
      <formula>"D$D$11"</formula>
    </cfRule>
  </conditionalFormatting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Energie vs Area</vt:lpstr>
      <vt:lpstr>Area vs Diam</vt:lpstr>
    </vt:vector>
  </TitlesOfParts>
  <Company>Lufthansa Technik AG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WICK, CHRISTOF</dc:creator>
  <cp:lastModifiedBy>Christof Wick</cp:lastModifiedBy>
  <cp:lastPrinted>2023-02-07T01:26:32Z</cp:lastPrinted>
  <dcterms:created xsi:type="dcterms:W3CDTF">2023-02-05T20:08:12Z</dcterms:created>
  <dcterms:modified xsi:type="dcterms:W3CDTF">2023-05-13T23:33:03Z</dcterms:modified>
</cp:coreProperties>
</file>